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https://detnov-my.sharepoint.com/personal/sandra_masriera_detnov_com/Documents/System Calculator v2019/CAD-250/"/>
    </mc:Choice>
  </mc:AlternateContent>
  <xr:revisionPtr revIDLastSave="0" documentId="8_{2AB77DAE-9496-49D4-88B1-D3F1932020CC}" xr6:coauthVersionLast="47" xr6:coauthVersionMax="47" xr10:uidLastSave="{00000000-0000-0000-0000-000000000000}"/>
  <bookViews>
    <workbookView xWindow="-108" yWindow="-108" windowWidth="23256" windowHeight="12456" tabRatio="872" xr2:uid="{00000000-000D-0000-FFFF-FFFF00000000}"/>
  </bookViews>
  <sheets>
    <sheet name="System Calculation" sheetId="1" r:id="rId1"/>
    <sheet name="Datos" sheetId="10" state="veryHidden" r:id="rId2"/>
    <sheet name="C_Loop 1" sheetId="90" r:id="rId3"/>
    <sheet name="C_Loop 2" sheetId="91" r:id="rId4"/>
    <sheet name="C_Loop 3" sheetId="59" r:id="rId5"/>
    <sheet name="C_Loop 4" sheetId="60" r:id="rId6"/>
    <sheet name="C_Loop 5" sheetId="61" r:id="rId7"/>
    <sheet name="C_Loop 6" sheetId="62" r:id="rId8"/>
    <sheet name="C_Loop 7" sheetId="63" r:id="rId9"/>
    <sheet name="C_Loop 8" sheetId="64" r:id="rId10"/>
    <sheet name="B1_Loop 1" sheetId="66" r:id="rId11"/>
    <sheet name="B1_Loop 2" sheetId="67" r:id="rId12"/>
    <sheet name="B1_Loop 3" sheetId="68" r:id="rId13"/>
    <sheet name="B1_Loop 4" sheetId="69" r:id="rId14"/>
    <sheet name="B1_Loop 5" sheetId="70" r:id="rId15"/>
    <sheet name="B1_Loop 6" sheetId="71" r:id="rId16"/>
    <sheet name="B1_Loop 7" sheetId="72" r:id="rId17"/>
    <sheet name="B1_Loop 8" sheetId="73" r:id="rId18"/>
    <sheet name="B2_Loop 1" sheetId="74" r:id="rId19"/>
    <sheet name="B2_Loop 2" sheetId="75" r:id="rId20"/>
    <sheet name="B2_Loop 3" sheetId="76" r:id="rId21"/>
    <sheet name="B2_Loop 4" sheetId="77" r:id="rId22"/>
    <sheet name="B2_Loop 5" sheetId="78" r:id="rId23"/>
    <sheet name="B2_Loop 6" sheetId="79" r:id="rId24"/>
    <sheet name="B2_Loop 7" sheetId="80" r:id="rId25"/>
    <sheet name="B2_Loop 8" sheetId="81" r:id="rId26"/>
    <sheet name="B3_Loop 1" sheetId="82" r:id="rId27"/>
    <sheet name="B3_Loop 2" sheetId="83" r:id="rId28"/>
    <sheet name="B3_Loop 3" sheetId="84" r:id="rId29"/>
    <sheet name="B3_Loop 4" sheetId="85" r:id="rId30"/>
    <sheet name="B3_Loop 5" sheetId="86" r:id="rId31"/>
    <sheet name="B3_Loop 6" sheetId="87" r:id="rId32"/>
    <sheet name="B3_Loop 7" sheetId="88" r:id="rId33"/>
    <sheet name="B3_Loop 8" sheetId="89" r:id="rId34"/>
  </sheets>
  <externalReferences>
    <externalReference r:id="rId35"/>
  </externalReferences>
  <definedNames>
    <definedName name="CAD_250_2loop">Datos!$L$6</definedName>
    <definedName name="CAD_250_4loop">Datos!$M$6</definedName>
    <definedName name="CAD_250_6loop">Datos!$N$6</definedName>
    <definedName name="CAD_250_8loop">Datos!$O$6</definedName>
    <definedName name="CAD_250_B_2loop">Datos!$L$30</definedName>
    <definedName name="CAD_250_B_4loop">Datos!$L$31</definedName>
    <definedName name="CAD_250_B_6loop">Datos!$L$32</definedName>
    <definedName name="CAD_250_B_8loop">Datos!$L$33</definedName>
    <definedName name="CAD_250_BLED_2loop">Datos!$L$34</definedName>
    <definedName name="CAD_250_BLED_4loop">Datos!$L$35</definedName>
    <definedName name="CAD_250_BLED_6loop">Datos!$L$36</definedName>
    <definedName name="CAD_250_BLED_8loop">Datos!$L$37</definedName>
    <definedName name="Cajas_ampliación">Datos!$K$11:$K$19</definedName>
    <definedName name="Centrales">Datos!$K$5:$K$9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64" i="89" l="1"/>
  <c r="O62" i="89"/>
  <c r="O60" i="89"/>
  <c r="O58" i="89"/>
  <c r="O56" i="89"/>
  <c r="O54" i="89"/>
  <c r="O64" i="88"/>
  <c r="O62" i="88"/>
  <c r="O60" i="88"/>
  <c r="O58" i="88"/>
  <c r="O56" i="88"/>
  <c r="O54" i="88"/>
  <c r="O64" i="87"/>
  <c r="O62" i="87"/>
  <c r="O60" i="87"/>
  <c r="O58" i="87"/>
  <c r="O56" i="87"/>
  <c r="O54" i="87"/>
  <c r="O64" i="86"/>
  <c r="O62" i="86"/>
  <c r="O60" i="86"/>
  <c r="O58" i="86"/>
  <c r="O56" i="86"/>
  <c r="O54" i="86"/>
  <c r="O64" i="85"/>
  <c r="O62" i="85"/>
  <c r="O60" i="85"/>
  <c r="O58" i="85"/>
  <c r="O56" i="85"/>
  <c r="O54" i="85"/>
  <c r="O64" i="84"/>
  <c r="O62" i="84"/>
  <c r="O60" i="84"/>
  <c r="O58" i="84"/>
  <c r="O56" i="84"/>
  <c r="O54" i="84"/>
  <c r="O64" i="83"/>
  <c r="O62" i="83"/>
  <c r="O60" i="83"/>
  <c r="O58" i="83"/>
  <c r="O56" i="83"/>
  <c r="O54" i="83"/>
  <c r="O64" i="82"/>
  <c r="O62" i="82"/>
  <c r="O60" i="82"/>
  <c r="O58" i="82"/>
  <c r="O56" i="82"/>
  <c r="O54" i="82"/>
  <c r="O64" i="81"/>
  <c r="O62" i="81"/>
  <c r="O60" i="81"/>
  <c r="O58" i="81"/>
  <c r="O56" i="81"/>
  <c r="O54" i="81"/>
  <c r="O64" i="80"/>
  <c r="O62" i="80"/>
  <c r="O60" i="80"/>
  <c r="O58" i="80"/>
  <c r="O56" i="80"/>
  <c r="O54" i="80"/>
  <c r="O64" i="79"/>
  <c r="O62" i="79"/>
  <c r="O60" i="79"/>
  <c r="O58" i="79"/>
  <c r="O56" i="79"/>
  <c r="O54" i="79"/>
  <c r="O64" i="78"/>
  <c r="O62" i="78"/>
  <c r="O60" i="78"/>
  <c r="O58" i="78"/>
  <c r="O56" i="78"/>
  <c r="O54" i="78"/>
  <c r="O64" i="77"/>
  <c r="O62" i="77"/>
  <c r="O60" i="77"/>
  <c r="O58" i="77"/>
  <c r="O56" i="77"/>
  <c r="O54" i="77"/>
  <c r="O64" i="76"/>
  <c r="O62" i="76"/>
  <c r="O60" i="76"/>
  <c r="O58" i="76"/>
  <c r="O56" i="76"/>
  <c r="O54" i="76"/>
  <c r="O64" i="75"/>
  <c r="O62" i="75"/>
  <c r="O60" i="75"/>
  <c r="O58" i="75"/>
  <c r="O56" i="75"/>
  <c r="O54" i="75"/>
  <c r="O64" i="74"/>
  <c r="O62" i="74"/>
  <c r="O60" i="74"/>
  <c r="O58" i="74"/>
  <c r="O56" i="74"/>
  <c r="O54" i="74"/>
  <c r="O64" i="73"/>
  <c r="O62" i="73"/>
  <c r="O60" i="73"/>
  <c r="O58" i="73"/>
  <c r="O56" i="73"/>
  <c r="O54" i="73"/>
  <c r="O64" i="72"/>
  <c r="O62" i="72"/>
  <c r="O60" i="72"/>
  <c r="O58" i="72"/>
  <c r="O56" i="72"/>
  <c r="O54" i="72"/>
  <c r="O64" i="71"/>
  <c r="O62" i="71"/>
  <c r="O60" i="71"/>
  <c r="O58" i="71"/>
  <c r="O56" i="71"/>
  <c r="O54" i="71"/>
  <c r="O64" i="70"/>
  <c r="O62" i="70"/>
  <c r="O60" i="70"/>
  <c r="O58" i="70"/>
  <c r="O56" i="70"/>
  <c r="O54" i="70"/>
  <c r="O64" i="69"/>
  <c r="O62" i="69"/>
  <c r="O60" i="69"/>
  <c r="O58" i="69"/>
  <c r="O56" i="69"/>
  <c r="O54" i="69"/>
  <c r="O64" i="68"/>
  <c r="O62" i="68"/>
  <c r="O60" i="68"/>
  <c r="O58" i="68"/>
  <c r="O56" i="68"/>
  <c r="O54" i="68"/>
  <c r="O64" i="67"/>
  <c r="O62" i="67"/>
  <c r="O60" i="67"/>
  <c r="O58" i="67"/>
  <c r="O56" i="67"/>
  <c r="O54" i="67"/>
  <c r="O64" i="66"/>
  <c r="O62" i="66"/>
  <c r="O60" i="66"/>
  <c r="O58" i="66"/>
  <c r="O56" i="66"/>
  <c r="O54" i="66"/>
  <c r="O64" i="64"/>
  <c r="O62" i="64"/>
  <c r="O60" i="64"/>
  <c r="O58" i="64"/>
  <c r="O56" i="64"/>
  <c r="O54" i="64"/>
  <c r="O64" i="63"/>
  <c r="O62" i="63"/>
  <c r="O60" i="63"/>
  <c r="O58" i="63"/>
  <c r="O56" i="63"/>
  <c r="O54" i="63"/>
  <c r="O64" i="62"/>
  <c r="O62" i="62"/>
  <c r="O60" i="62"/>
  <c r="O58" i="62"/>
  <c r="O56" i="62"/>
  <c r="O54" i="62"/>
  <c r="O64" i="61"/>
  <c r="O62" i="61"/>
  <c r="O60" i="61"/>
  <c r="O58" i="61"/>
  <c r="O56" i="61"/>
  <c r="O54" i="61"/>
  <c r="O64" i="60"/>
  <c r="O62" i="60"/>
  <c r="O60" i="60"/>
  <c r="O58" i="60"/>
  <c r="O56" i="60"/>
  <c r="O54" i="60"/>
  <c r="O64" i="59"/>
  <c r="O62" i="59"/>
  <c r="O60" i="59"/>
  <c r="O58" i="59"/>
  <c r="O56" i="59"/>
  <c r="O54" i="59"/>
  <c r="O64" i="91"/>
  <c r="O62" i="91"/>
  <c r="O60" i="91"/>
  <c r="O58" i="91"/>
  <c r="O56" i="91"/>
  <c r="O54" i="91"/>
  <c r="O64" i="90"/>
  <c r="O62" i="90"/>
  <c r="O60" i="90"/>
  <c r="O58" i="90"/>
  <c r="O56" i="90"/>
  <c r="O54" i="90"/>
  <c r="O43" i="89"/>
  <c r="O42" i="89"/>
  <c r="O41" i="89"/>
  <c r="O40" i="89"/>
  <c r="O39" i="89"/>
  <c r="O38" i="89"/>
  <c r="O35" i="89"/>
  <c r="O34" i="89"/>
  <c r="O43" i="88"/>
  <c r="O42" i="88"/>
  <c r="O41" i="88"/>
  <c r="O40" i="88"/>
  <c r="O39" i="88"/>
  <c r="O38" i="88"/>
  <c r="O35" i="88"/>
  <c r="O34" i="88"/>
  <c r="O43" i="87"/>
  <c r="O42" i="87"/>
  <c r="O41" i="87"/>
  <c r="O40" i="87"/>
  <c r="O39" i="87"/>
  <c r="O38" i="87"/>
  <c r="O35" i="87"/>
  <c r="O34" i="87"/>
  <c r="O43" i="86"/>
  <c r="O42" i="86"/>
  <c r="O41" i="86"/>
  <c r="O40" i="86"/>
  <c r="O39" i="86"/>
  <c r="O38" i="86"/>
  <c r="O35" i="86"/>
  <c r="O34" i="86"/>
  <c r="O43" i="85"/>
  <c r="O42" i="85"/>
  <c r="O41" i="85"/>
  <c r="O40" i="85"/>
  <c r="O39" i="85"/>
  <c r="O38" i="85"/>
  <c r="O35" i="85"/>
  <c r="O34" i="85"/>
  <c r="O43" i="84"/>
  <c r="O42" i="84"/>
  <c r="O41" i="84"/>
  <c r="O40" i="84"/>
  <c r="O39" i="84"/>
  <c r="O38" i="84"/>
  <c r="O35" i="84"/>
  <c r="O34" i="84"/>
  <c r="O43" i="83"/>
  <c r="O42" i="83"/>
  <c r="O41" i="83"/>
  <c r="O40" i="83"/>
  <c r="O39" i="83"/>
  <c r="O38" i="83"/>
  <c r="O35" i="83"/>
  <c r="O34" i="83"/>
  <c r="O43" i="82"/>
  <c r="O42" i="82"/>
  <c r="O41" i="82"/>
  <c r="O40" i="82"/>
  <c r="O39" i="82"/>
  <c r="O38" i="82"/>
  <c r="O35" i="82"/>
  <c r="O34" i="82"/>
  <c r="O43" i="81"/>
  <c r="O42" i="81"/>
  <c r="O41" i="81"/>
  <c r="O40" i="81"/>
  <c r="O39" i="81"/>
  <c r="O38" i="81"/>
  <c r="O35" i="81"/>
  <c r="O34" i="81"/>
  <c r="O43" i="80"/>
  <c r="O42" i="80"/>
  <c r="O41" i="80"/>
  <c r="O40" i="80"/>
  <c r="O39" i="80"/>
  <c r="O38" i="80"/>
  <c r="O35" i="80"/>
  <c r="O34" i="80"/>
  <c r="O43" i="79"/>
  <c r="O42" i="79"/>
  <c r="O41" i="79"/>
  <c r="O40" i="79"/>
  <c r="O39" i="79"/>
  <c r="O38" i="79"/>
  <c r="O35" i="79"/>
  <c r="O34" i="79"/>
  <c r="O43" i="78"/>
  <c r="O42" i="78"/>
  <c r="O41" i="78"/>
  <c r="O40" i="78"/>
  <c r="O39" i="78"/>
  <c r="O38" i="78"/>
  <c r="O35" i="78"/>
  <c r="O34" i="78"/>
  <c r="O43" i="77"/>
  <c r="O42" i="77"/>
  <c r="O41" i="77"/>
  <c r="O40" i="77"/>
  <c r="O39" i="77"/>
  <c r="O38" i="77"/>
  <c r="O35" i="77"/>
  <c r="O34" i="77"/>
  <c r="O43" i="76"/>
  <c r="O42" i="76"/>
  <c r="O41" i="76"/>
  <c r="O40" i="76"/>
  <c r="O39" i="76"/>
  <c r="O38" i="76"/>
  <c r="O35" i="76"/>
  <c r="O34" i="76"/>
  <c r="O43" i="75"/>
  <c r="O42" i="75"/>
  <c r="O41" i="75"/>
  <c r="O40" i="75"/>
  <c r="O39" i="75"/>
  <c r="O38" i="75"/>
  <c r="O35" i="75"/>
  <c r="O34" i="75"/>
  <c r="O43" i="74"/>
  <c r="O42" i="74"/>
  <c r="O41" i="74"/>
  <c r="O40" i="74"/>
  <c r="O39" i="74"/>
  <c r="O38" i="74"/>
  <c r="O35" i="74"/>
  <c r="O34" i="74"/>
  <c r="O43" i="73"/>
  <c r="O42" i="73"/>
  <c r="O41" i="73"/>
  <c r="O40" i="73"/>
  <c r="O39" i="73"/>
  <c r="O38" i="73"/>
  <c r="O35" i="73"/>
  <c r="O34" i="73"/>
  <c r="O43" i="72"/>
  <c r="O42" i="72"/>
  <c r="O41" i="72"/>
  <c r="O40" i="72"/>
  <c r="O39" i="72"/>
  <c r="O38" i="72"/>
  <c r="O35" i="72"/>
  <c r="O34" i="72"/>
  <c r="O43" i="71"/>
  <c r="O42" i="71"/>
  <c r="O41" i="71"/>
  <c r="O40" i="71"/>
  <c r="O39" i="71"/>
  <c r="O38" i="71"/>
  <c r="O35" i="71"/>
  <c r="O34" i="71"/>
  <c r="O43" i="70"/>
  <c r="O42" i="70"/>
  <c r="O41" i="70"/>
  <c r="O40" i="70"/>
  <c r="O39" i="70"/>
  <c r="O38" i="70"/>
  <c r="O35" i="70"/>
  <c r="O34" i="70"/>
  <c r="O43" i="69"/>
  <c r="O42" i="69"/>
  <c r="O41" i="69"/>
  <c r="O40" i="69"/>
  <c r="O39" i="69"/>
  <c r="O38" i="69"/>
  <c r="O35" i="69"/>
  <c r="O34" i="69"/>
  <c r="O43" i="68"/>
  <c r="O42" i="68"/>
  <c r="O41" i="68"/>
  <c r="O40" i="68"/>
  <c r="O39" i="68"/>
  <c r="O38" i="68"/>
  <c r="O35" i="68"/>
  <c r="O34" i="68"/>
  <c r="O43" i="67"/>
  <c r="O42" i="67"/>
  <c r="O41" i="67"/>
  <c r="O40" i="67"/>
  <c r="O39" i="67"/>
  <c r="O38" i="67"/>
  <c r="O35" i="67"/>
  <c r="O34" i="67"/>
  <c r="O43" i="66"/>
  <c r="O42" i="66"/>
  <c r="O41" i="66"/>
  <c r="O40" i="66"/>
  <c r="O39" i="66"/>
  <c r="O38" i="66"/>
  <c r="O35" i="66"/>
  <c r="O34" i="66"/>
  <c r="O43" i="64"/>
  <c r="O42" i="64"/>
  <c r="O41" i="64"/>
  <c r="O40" i="64"/>
  <c r="O39" i="64"/>
  <c r="O38" i="64"/>
  <c r="O35" i="64"/>
  <c r="O34" i="64"/>
  <c r="O43" i="63"/>
  <c r="O42" i="63"/>
  <c r="O41" i="63"/>
  <c r="O40" i="63"/>
  <c r="O39" i="63"/>
  <c r="O38" i="63"/>
  <c r="O35" i="63"/>
  <c r="O34" i="63"/>
  <c r="O43" i="62"/>
  <c r="O42" i="62"/>
  <c r="O41" i="62"/>
  <c r="O40" i="62"/>
  <c r="O39" i="62"/>
  <c r="O38" i="62"/>
  <c r="O35" i="62"/>
  <c r="O34" i="62"/>
  <c r="O43" i="61"/>
  <c r="O42" i="61"/>
  <c r="O41" i="61"/>
  <c r="O40" i="61"/>
  <c r="O39" i="61"/>
  <c r="O38" i="61"/>
  <c r="O35" i="61"/>
  <c r="O34" i="61"/>
  <c r="O43" i="60"/>
  <c r="O42" i="60"/>
  <c r="O41" i="60"/>
  <c r="O40" i="60"/>
  <c r="O39" i="60"/>
  <c r="O38" i="60"/>
  <c r="O35" i="60"/>
  <c r="O34" i="60"/>
  <c r="O43" i="59"/>
  <c r="O42" i="59"/>
  <c r="O41" i="59"/>
  <c r="O40" i="59"/>
  <c r="O39" i="59"/>
  <c r="O38" i="59"/>
  <c r="O35" i="59"/>
  <c r="O34" i="59"/>
  <c r="O43" i="91"/>
  <c r="O42" i="91"/>
  <c r="O41" i="91"/>
  <c r="O40" i="91"/>
  <c r="O39" i="91"/>
  <c r="O38" i="91"/>
  <c r="O35" i="91"/>
  <c r="O34" i="91"/>
  <c r="O43" i="90"/>
  <c r="O42" i="90"/>
  <c r="O41" i="90"/>
  <c r="O40" i="90"/>
  <c r="O39" i="90"/>
  <c r="O38" i="90"/>
  <c r="O35" i="90"/>
  <c r="O34" i="90"/>
  <c r="G101" i="89"/>
  <c r="H8" i="89"/>
  <c r="G101" i="88"/>
  <c r="H8" i="88"/>
  <c r="G101" i="87"/>
  <c r="H8" i="87"/>
  <c r="G101" i="86"/>
  <c r="H8" i="86"/>
  <c r="G101" i="85"/>
  <c r="H8" i="85"/>
  <c r="G101" i="84"/>
  <c r="H8" i="84"/>
  <c r="G101" i="83"/>
  <c r="H8" i="83"/>
  <c r="G101" i="82"/>
  <c r="H8" i="82"/>
  <c r="G101" i="81"/>
  <c r="H8" i="81"/>
  <c r="G101" i="80"/>
  <c r="H8" i="80"/>
  <c r="G101" i="79"/>
  <c r="H8" i="79"/>
  <c r="G101" i="78"/>
  <c r="H8" i="78"/>
  <c r="G101" i="77"/>
  <c r="H8" i="77"/>
  <c r="G101" i="76"/>
  <c r="H8" i="76"/>
  <c r="G101" i="75"/>
  <c r="H8" i="75"/>
  <c r="G101" i="74"/>
  <c r="H8" i="74"/>
  <c r="G101" i="73"/>
  <c r="H8" i="73"/>
  <c r="G101" i="72"/>
  <c r="H8" i="72"/>
  <c r="G101" i="71"/>
  <c r="H8" i="71"/>
  <c r="G101" i="70"/>
  <c r="H8" i="70"/>
  <c r="G101" i="69"/>
  <c r="H8" i="69"/>
  <c r="G101" i="68"/>
  <c r="H8" i="68"/>
  <c r="G101" i="67"/>
  <c r="H8" i="67"/>
  <c r="G101" i="66"/>
  <c r="H8" i="66"/>
  <c r="G101" i="64"/>
  <c r="H8" i="64"/>
  <c r="G101" i="63"/>
  <c r="H8" i="63"/>
  <c r="G101" i="62"/>
  <c r="H8" i="62"/>
  <c r="G101" i="61"/>
  <c r="H8" i="61"/>
  <c r="G101" i="60"/>
  <c r="H8" i="60"/>
  <c r="G101" i="59"/>
  <c r="H8" i="59"/>
  <c r="G101" i="91"/>
  <c r="H8" i="91"/>
  <c r="G101" i="90"/>
  <c r="A110" i="89"/>
  <c r="C8" i="89"/>
  <c r="A5" i="89"/>
  <c r="A110" i="88"/>
  <c r="C8" i="88"/>
  <c r="A5" i="88"/>
  <c r="A110" i="87"/>
  <c r="C8" i="87"/>
  <c r="A5" i="87"/>
  <c r="A110" i="86"/>
  <c r="C8" i="86"/>
  <c r="A5" i="86"/>
  <c r="A110" i="85"/>
  <c r="C8" i="85"/>
  <c r="A5" i="85"/>
  <c r="A110" i="84"/>
  <c r="C8" i="84"/>
  <c r="A5" i="84"/>
  <c r="A110" i="83"/>
  <c r="C8" i="83"/>
  <c r="A5" i="83"/>
  <c r="A110" i="82"/>
  <c r="C8" i="82"/>
  <c r="A5" i="82"/>
  <c r="A110" i="81"/>
  <c r="C8" i="81"/>
  <c r="A5" i="81"/>
  <c r="A110" i="80"/>
  <c r="C8" i="80"/>
  <c r="A5" i="80"/>
  <c r="A110" i="79"/>
  <c r="C8" i="79"/>
  <c r="A5" i="79"/>
  <c r="A110" i="78"/>
  <c r="C8" i="78"/>
  <c r="A5" i="78"/>
  <c r="A110" i="77"/>
  <c r="C8" i="77"/>
  <c r="A5" i="77"/>
  <c r="A110" i="76"/>
  <c r="C8" i="76"/>
  <c r="A5" i="76"/>
  <c r="A110" i="75"/>
  <c r="C8" i="75"/>
  <c r="A5" i="75"/>
  <c r="A110" i="74"/>
  <c r="C8" i="74"/>
  <c r="A5" i="74"/>
  <c r="A110" i="73"/>
  <c r="C8" i="73"/>
  <c r="A5" i="73"/>
  <c r="A110" i="72"/>
  <c r="C8" i="72"/>
  <c r="A5" i="72"/>
  <c r="A110" i="71"/>
  <c r="C8" i="71"/>
  <c r="A5" i="71"/>
  <c r="A110" i="70"/>
  <c r="C8" i="70"/>
  <c r="A5" i="70"/>
  <c r="A110" i="69"/>
  <c r="C8" i="69"/>
  <c r="A5" i="69"/>
  <c r="A110" i="68"/>
  <c r="C8" i="68"/>
  <c r="A5" i="68"/>
  <c r="A110" i="67"/>
  <c r="C8" i="67"/>
  <c r="A5" i="67"/>
  <c r="A110" i="66"/>
  <c r="C8" i="66"/>
  <c r="A5" i="66"/>
  <c r="A110" i="64"/>
  <c r="C8" i="64"/>
  <c r="A5" i="64"/>
  <c r="A110" i="63"/>
  <c r="C8" i="63"/>
  <c r="A5" i="63"/>
  <c r="A110" i="62"/>
  <c r="C8" i="62"/>
  <c r="A5" i="62"/>
  <c r="A110" i="61"/>
  <c r="C8" i="61"/>
  <c r="A5" i="61"/>
  <c r="A110" i="60"/>
  <c r="C8" i="60"/>
  <c r="A5" i="60"/>
  <c r="A110" i="59"/>
  <c r="C8" i="59"/>
  <c r="A5" i="59"/>
  <c r="A110" i="91"/>
  <c r="C8" i="91"/>
  <c r="A5" i="91"/>
  <c r="C8" i="90"/>
  <c r="A5" i="90"/>
  <c r="A110" i="90"/>
  <c r="F26" i="1"/>
  <c r="F25" i="1"/>
  <c r="F24" i="1"/>
  <c r="G100" i="89"/>
  <c r="G100" i="88"/>
  <c r="G100" i="87"/>
  <c r="G100" i="86"/>
  <c r="G100" i="85"/>
  <c r="G100" i="84"/>
  <c r="G100" i="83"/>
  <c r="G100" i="82"/>
  <c r="G100" i="81"/>
  <c r="G100" i="80"/>
  <c r="G100" i="79"/>
  <c r="G100" i="78"/>
  <c r="G100" i="77"/>
  <c r="G100" i="76"/>
  <c r="G100" i="75"/>
  <c r="G100" i="74"/>
  <c r="G100" i="73"/>
  <c r="G100" i="72"/>
  <c r="G100" i="71"/>
  <c r="G100" i="70"/>
  <c r="G100" i="69"/>
  <c r="G100" i="68"/>
  <c r="G100" i="67"/>
  <c r="G100" i="66"/>
  <c r="G100" i="64"/>
  <c r="G100" i="63"/>
  <c r="G100" i="62"/>
  <c r="G100" i="61"/>
  <c r="G100" i="60"/>
  <c r="G100" i="59"/>
  <c r="G100" i="91"/>
  <c r="G100" i="90"/>
  <c r="G107" i="89"/>
  <c r="C77" i="89"/>
  <c r="O9" i="89"/>
  <c r="G107" i="88"/>
  <c r="C77" i="88"/>
  <c r="O9" i="88"/>
  <c r="G107" i="87"/>
  <c r="C77" i="87"/>
  <c r="O9" i="87"/>
  <c r="G107" i="86"/>
  <c r="C77" i="86"/>
  <c r="O9" i="86"/>
  <c r="G107" i="85"/>
  <c r="C77" i="85"/>
  <c r="O9" i="85"/>
  <c r="G107" i="84"/>
  <c r="C77" i="84"/>
  <c r="O9" i="84"/>
  <c r="G107" i="83"/>
  <c r="C77" i="83"/>
  <c r="O9" i="83"/>
  <c r="G107" i="82"/>
  <c r="C77" i="82"/>
  <c r="O9" i="82"/>
  <c r="G107" i="81"/>
  <c r="C77" i="81"/>
  <c r="O9" i="81"/>
  <c r="G107" i="80"/>
  <c r="C77" i="80"/>
  <c r="O9" i="80"/>
  <c r="G107" i="79"/>
  <c r="C77" i="79"/>
  <c r="O9" i="79"/>
  <c r="G107" i="78"/>
  <c r="C77" i="78"/>
  <c r="O9" i="78"/>
  <c r="G107" i="77"/>
  <c r="C77" i="77"/>
  <c r="O9" i="77"/>
  <c r="G107" i="76"/>
  <c r="C77" i="76"/>
  <c r="O9" i="76"/>
  <c r="G107" i="75"/>
  <c r="C77" i="75"/>
  <c r="O9" i="75"/>
  <c r="G107" i="74"/>
  <c r="C77" i="74"/>
  <c r="O9" i="74"/>
  <c r="G107" i="73"/>
  <c r="C77" i="73"/>
  <c r="O9" i="73"/>
  <c r="G107" i="72"/>
  <c r="C77" i="72"/>
  <c r="O9" i="72"/>
  <c r="G107" i="71"/>
  <c r="C77" i="71"/>
  <c r="O9" i="71"/>
  <c r="G107" i="70"/>
  <c r="C77" i="70"/>
  <c r="O9" i="70"/>
  <c r="G107" i="69"/>
  <c r="C77" i="69"/>
  <c r="O9" i="69"/>
  <c r="G107" i="68"/>
  <c r="C77" i="68"/>
  <c r="O9" i="68"/>
  <c r="G107" i="67"/>
  <c r="C77" i="67"/>
  <c r="O9" i="67"/>
  <c r="G107" i="66"/>
  <c r="C77" i="66"/>
  <c r="O9" i="66"/>
  <c r="G107" i="64"/>
  <c r="C77" i="64"/>
  <c r="O9" i="64"/>
  <c r="G107" i="63"/>
  <c r="C77" i="63"/>
  <c r="O9" i="63"/>
  <c r="G107" i="62"/>
  <c r="C77" i="62"/>
  <c r="O9" i="62"/>
  <c r="G107" i="61"/>
  <c r="C77" i="61"/>
  <c r="O9" i="61"/>
  <c r="G107" i="60"/>
  <c r="C77" i="60"/>
  <c r="O9" i="60"/>
  <c r="G107" i="59"/>
  <c r="C77" i="59"/>
  <c r="O9" i="59"/>
  <c r="G107" i="91"/>
  <c r="C77" i="91"/>
  <c r="O9" i="91"/>
  <c r="G107" i="90"/>
  <c r="C77" i="90"/>
  <c r="O9" i="90"/>
  <c r="H8" i="90"/>
  <c r="A15" i="90"/>
  <c r="G16" i="90"/>
  <c r="D16" i="90"/>
  <c r="B16" i="90"/>
  <c r="A16" i="90"/>
  <c r="G15" i="90"/>
  <c r="D15" i="90"/>
  <c r="E15" i="90" s="1"/>
  <c r="B15" i="90"/>
  <c r="G75" i="89"/>
  <c r="D75" i="89"/>
  <c r="B75" i="89"/>
  <c r="A75" i="89"/>
  <c r="G74" i="89"/>
  <c r="D74" i="89"/>
  <c r="B74" i="89"/>
  <c r="A74" i="89"/>
  <c r="G73" i="89"/>
  <c r="D73" i="89"/>
  <c r="B73" i="89"/>
  <c r="A73" i="89"/>
  <c r="G72" i="89"/>
  <c r="D72" i="89"/>
  <c r="B72" i="89"/>
  <c r="A72" i="89"/>
  <c r="G71" i="89"/>
  <c r="D71" i="89"/>
  <c r="B71" i="89"/>
  <c r="A71" i="89"/>
  <c r="G70" i="89"/>
  <c r="D70" i="89"/>
  <c r="B70" i="89"/>
  <c r="A70" i="89"/>
  <c r="G69" i="89"/>
  <c r="D69" i="89"/>
  <c r="B69" i="89"/>
  <c r="A69" i="89"/>
  <c r="G68" i="89"/>
  <c r="D68" i="89"/>
  <c r="B68" i="89"/>
  <c r="A68" i="89"/>
  <c r="G67" i="89"/>
  <c r="D67" i="89"/>
  <c r="B67" i="89"/>
  <c r="A67" i="89"/>
  <c r="G66" i="89"/>
  <c r="D66" i="89"/>
  <c r="B66" i="89"/>
  <c r="A66" i="89"/>
  <c r="G65" i="89"/>
  <c r="D65" i="89"/>
  <c r="B65" i="89"/>
  <c r="A65" i="89"/>
  <c r="G64" i="89"/>
  <c r="D64" i="89"/>
  <c r="B64" i="89"/>
  <c r="A64" i="89"/>
  <c r="G63" i="89"/>
  <c r="D63" i="89"/>
  <c r="B63" i="89"/>
  <c r="A63" i="89"/>
  <c r="G62" i="89"/>
  <c r="D62" i="89"/>
  <c r="B62" i="89"/>
  <c r="A62" i="89"/>
  <c r="G61" i="89"/>
  <c r="D61" i="89"/>
  <c r="B61" i="89"/>
  <c r="A61" i="89"/>
  <c r="G60" i="89"/>
  <c r="D60" i="89"/>
  <c r="B60" i="89"/>
  <c r="A60" i="89"/>
  <c r="G59" i="89"/>
  <c r="D59" i="89"/>
  <c r="B59" i="89"/>
  <c r="A59" i="89"/>
  <c r="G58" i="89"/>
  <c r="D58" i="89"/>
  <c r="B58" i="89"/>
  <c r="A58" i="89"/>
  <c r="G57" i="89"/>
  <c r="D57" i="89"/>
  <c r="B57" i="89"/>
  <c r="A57" i="89"/>
  <c r="G56" i="89"/>
  <c r="D56" i="89"/>
  <c r="B56" i="89"/>
  <c r="A56" i="89"/>
  <c r="G55" i="89"/>
  <c r="D55" i="89"/>
  <c r="B55" i="89"/>
  <c r="A55" i="89"/>
  <c r="G54" i="89"/>
  <c r="D54" i="89"/>
  <c r="B54" i="89"/>
  <c r="A54" i="89"/>
  <c r="G53" i="89"/>
  <c r="D53" i="89"/>
  <c r="B53" i="89"/>
  <c r="A53" i="89"/>
  <c r="G52" i="89"/>
  <c r="D52" i="89"/>
  <c r="B52" i="89"/>
  <c r="A52" i="89"/>
  <c r="G51" i="89"/>
  <c r="D51" i="89"/>
  <c r="B51" i="89"/>
  <c r="A51" i="89"/>
  <c r="G50" i="89"/>
  <c r="D50" i="89"/>
  <c r="B50" i="89"/>
  <c r="A50" i="89"/>
  <c r="G49" i="89"/>
  <c r="D49" i="89"/>
  <c r="B49" i="89"/>
  <c r="A49" i="89"/>
  <c r="G48" i="89"/>
  <c r="D48" i="89"/>
  <c r="B48" i="89"/>
  <c r="A48" i="89"/>
  <c r="G47" i="89"/>
  <c r="D47" i="89"/>
  <c r="B47" i="89"/>
  <c r="A47" i="89"/>
  <c r="G46" i="89"/>
  <c r="D46" i="89"/>
  <c r="B46" i="89"/>
  <c r="A46" i="89"/>
  <c r="G45" i="89"/>
  <c r="D45" i="89"/>
  <c r="B45" i="89"/>
  <c r="A45" i="89"/>
  <c r="G44" i="89"/>
  <c r="D44" i="89"/>
  <c r="B44" i="89"/>
  <c r="A44" i="89"/>
  <c r="G43" i="89"/>
  <c r="D43" i="89"/>
  <c r="B43" i="89"/>
  <c r="A43" i="89"/>
  <c r="G42" i="89"/>
  <c r="D42" i="89"/>
  <c r="B42" i="89"/>
  <c r="A42" i="89"/>
  <c r="G41" i="89"/>
  <c r="D41" i="89"/>
  <c r="B41" i="89"/>
  <c r="A41" i="89"/>
  <c r="G40" i="89"/>
  <c r="D40" i="89"/>
  <c r="B40" i="89"/>
  <c r="A40" i="89"/>
  <c r="G39" i="89"/>
  <c r="D39" i="89"/>
  <c r="B39" i="89"/>
  <c r="A39" i="89"/>
  <c r="G38" i="89"/>
  <c r="D38" i="89"/>
  <c r="B38" i="89"/>
  <c r="A38" i="89"/>
  <c r="G37" i="89"/>
  <c r="D37" i="89"/>
  <c r="B37" i="89"/>
  <c r="A37" i="89"/>
  <c r="G36" i="89"/>
  <c r="D36" i="89"/>
  <c r="B36" i="89"/>
  <c r="A36" i="89"/>
  <c r="G35" i="89"/>
  <c r="D35" i="89"/>
  <c r="B35" i="89"/>
  <c r="A35" i="89"/>
  <c r="G34" i="89"/>
  <c r="D34" i="89"/>
  <c r="B34" i="89"/>
  <c r="A34" i="89"/>
  <c r="G33" i="89"/>
  <c r="D33" i="89"/>
  <c r="B33" i="89"/>
  <c r="A33" i="89"/>
  <c r="G32" i="89"/>
  <c r="D32" i="89"/>
  <c r="B32" i="89"/>
  <c r="A32" i="89"/>
  <c r="G31" i="89"/>
  <c r="D31" i="89"/>
  <c r="B31" i="89"/>
  <c r="A31" i="89"/>
  <c r="G30" i="89"/>
  <c r="D30" i="89"/>
  <c r="B30" i="89"/>
  <c r="A30" i="89"/>
  <c r="G29" i="89"/>
  <c r="D29" i="89"/>
  <c r="B29" i="89"/>
  <c r="A29" i="89"/>
  <c r="G28" i="89"/>
  <c r="D28" i="89"/>
  <c r="B28" i="89"/>
  <c r="A28" i="89"/>
  <c r="G27" i="89"/>
  <c r="D27" i="89"/>
  <c r="B27" i="89"/>
  <c r="A27" i="89"/>
  <c r="G26" i="89"/>
  <c r="D26" i="89"/>
  <c r="B26" i="89"/>
  <c r="A26" i="89"/>
  <c r="G25" i="89"/>
  <c r="D25" i="89"/>
  <c r="B25" i="89"/>
  <c r="A25" i="89"/>
  <c r="G24" i="89"/>
  <c r="D24" i="89"/>
  <c r="B24" i="89"/>
  <c r="A24" i="89"/>
  <c r="G23" i="89"/>
  <c r="D23" i="89"/>
  <c r="B23" i="89"/>
  <c r="A23" i="89"/>
  <c r="G22" i="89"/>
  <c r="D22" i="89"/>
  <c r="B22" i="89"/>
  <c r="A22" i="89"/>
  <c r="G21" i="89"/>
  <c r="D21" i="89"/>
  <c r="B21" i="89"/>
  <c r="A21" i="89"/>
  <c r="G20" i="89"/>
  <c r="D20" i="89"/>
  <c r="B20" i="89"/>
  <c r="A20" i="89"/>
  <c r="G19" i="89"/>
  <c r="D19" i="89"/>
  <c r="B19" i="89"/>
  <c r="A19" i="89"/>
  <c r="G18" i="89"/>
  <c r="D18" i="89"/>
  <c r="B18" i="89"/>
  <c r="A18" i="89"/>
  <c r="G17" i="89"/>
  <c r="D17" i="89"/>
  <c r="B17" i="89"/>
  <c r="A17" i="89"/>
  <c r="G16" i="89"/>
  <c r="D16" i="89"/>
  <c r="B16" i="89"/>
  <c r="A16" i="89"/>
  <c r="G15" i="89"/>
  <c r="D15" i="89"/>
  <c r="B15" i="89"/>
  <c r="A15" i="89"/>
  <c r="G75" i="88"/>
  <c r="D75" i="88"/>
  <c r="B75" i="88"/>
  <c r="A75" i="88"/>
  <c r="G74" i="88"/>
  <c r="D74" i="88"/>
  <c r="B74" i="88"/>
  <c r="A74" i="88"/>
  <c r="G73" i="88"/>
  <c r="D73" i="88"/>
  <c r="B73" i="88"/>
  <c r="A73" i="88"/>
  <c r="G72" i="88"/>
  <c r="D72" i="88"/>
  <c r="B72" i="88"/>
  <c r="A72" i="88"/>
  <c r="G71" i="88"/>
  <c r="D71" i="88"/>
  <c r="B71" i="88"/>
  <c r="A71" i="88"/>
  <c r="G70" i="88"/>
  <c r="D70" i="88"/>
  <c r="B70" i="88"/>
  <c r="A70" i="88"/>
  <c r="G69" i="88"/>
  <c r="D69" i="88"/>
  <c r="B69" i="88"/>
  <c r="A69" i="88"/>
  <c r="G68" i="88"/>
  <c r="D68" i="88"/>
  <c r="B68" i="88"/>
  <c r="A68" i="88"/>
  <c r="G67" i="88"/>
  <c r="D67" i="88"/>
  <c r="B67" i="88"/>
  <c r="A67" i="88"/>
  <c r="G66" i="88"/>
  <c r="D66" i="88"/>
  <c r="B66" i="88"/>
  <c r="A66" i="88"/>
  <c r="G65" i="88"/>
  <c r="D65" i="88"/>
  <c r="B65" i="88"/>
  <c r="A65" i="88"/>
  <c r="G64" i="88"/>
  <c r="D64" i="88"/>
  <c r="B64" i="88"/>
  <c r="A64" i="88"/>
  <c r="G63" i="88"/>
  <c r="D63" i="88"/>
  <c r="B63" i="88"/>
  <c r="A63" i="88"/>
  <c r="G62" i="88"/>
  <c r="D62" i="88"/>
  <c r="B62" i="88"/>
  <c r="A62" i="88"/>
  <c r="G61" i="88"/>
  <c r="D61" i="88"/>
  <c r="B61" i="88"/>
  <c r="A61" i="88"/>
  <c r="G60" i="88"/>
  <c r="D60" i="88"/>
  <c r="B60" i="88"/>
  <c r="A60" i="88"/>
  <c r="G59" i="88"/>
  <c r="D59" i="88"/>
  <c r="B59" i="88"/>
  <c r="A59" i="88"/>
  <c r="G58" i="88"/>
  <c r="D58" i="88"/>
  <c r="B58" i="88"/>
  <c r="A58" i="88"/>
  <c r="G57" i="88"/>
  <c r="D57" i="88"/>
  <c r="B57" i="88"/>
  <c r="A57" i="88"/>
  <c r="G56" i="88"/>
  <c r="D56" i="88"/>
  <c r="B56" i="88"/>
  <c r="A56" i="88"/>
  <c r="G55" i="88"/>
  <c r="D55" i="88"/>
  <c r="B55" i="88"/>
  <c r="A55" i="88"/>
  <c r="G54" i="88"/>
  <c r="D54" i="88"/>
  <c r="B54" i="88"/>
  <c r="A54" i="88"/>
  <c r="G53" i="88"/>
  <c r="D53" i="88"/>
  <c r="B53" i="88"/>
  <c r="A53" i="88"/>
  <c r="G52" i="88"/>
  <c r="D52" i="88"/>
  <c r="B52" i="88"/>
  <c r="A52" i="88"/>
  <c r="G51" i="88"/>
  <c r="D51" i="88"/>
  <c r="B51" i="88"/>
  <c r="A51" i="88"/>
  <c r="G50" i="88"/>
  <c r="D50" i="88"/>
  <c r="B50" i="88"/>
  <c r="A50" i="88"/>
  <c r="G49" i="88"/>
  <c r="D49" i="88"/>
  <c r="B49" i="88"/>
  <c r="A49" i="88"/>
  <c r="G48" i="88"/>
  <c r="D48" i="88"/>
  <c r="B48" i="88"/>
  <c r="A48" i="88"/>
  <c r="G47" i="88"/>
  <c r="D47" i="88"/>
  <c r="B47" i="88"/>
  <c r="A47" i="88"/>
  <c r="G46" i="88"/>
  <c r="D46" i="88"/>
  <c r="B46" i="88"/>
  <c r="A46" i="88"/>
  <c r="G45" i="88"/>
  <c r="D45" i="88"/>
  <c r="B45" i="88"/>
  <c r="A45" i="88"/>
  <c r="G44" i="88"/>
  <c r="D44" i="88"/>
  <c r="B44" i="88"/>
  <c r="A44" i="88"/>
  <c r="G43" i="88"/>
  <c r="D43" i="88"/>
  <c r="B43" i="88"/>
  <c r="A43" i="88"/>
  <c r="G42" i="88"/>
  <c r="D42" i="88"/>
  <c r="B42" i="88"/>
  <c r="A42" i="88"/>
  <c r="G41" i="88"/>
  <c r="D41" i="88"/>
  <c r="B41" i="88"/>
  <c r="A41" i="88"/>
  <c r="G40" i="88"/>
  <c r="D40" i="88"/>
  <c r="B40" i="88"/>
  <c r="A40" i="88"/>
  <c r="G39" i="88"/>
  <c r="D39" i="88"/>
  <c r="B39" i="88"/>
  <c r="A39" i="88"/>
  <c r="G38" i="88"/>
  <c r="D38" i="88"/>
  <c r="B38" i="88"/>
  <c r="A38" i="88"/>
  <c r="G37" i="88"/>
  <c r="D37" i="88"/>
  <c r="B37" i="88"/>
  <c r="A37" i="88"/>
  <c r="G36" i="88"/>
  <c r="D36" i="88"/>
  <c r="B36" i="88"/>
  <c r="A36" i="88"/>
  <c r="G35" i="88"/>
  <c r="D35" i="88"/>
  <c r="B35" i="88"/>
  <c r="A35" i="88"/>
  <c r="G34" i="88"/>
  <c r="D34" i="88"/>
  <c r="B34" i="88"/>
  <c r="A34" i="88"/>
  <c r="G33" i="88"/>
  <c r="D33" i="88"/>
  <c r="B33" i="88"/>
  <c r="A33" i="88"/>
  <c r="G32" i="88"/>
  <c r="D32" i="88"/>
  <c r="B32" i="88"/>
  <c r="A32" i="88"/>
  <c r="G31" i="88"/>
  <c r="D31" i="88"/>
  <c r="B31" i="88"/>
  <c r="A31" i="88"/>
  <c r="G30" i="88"/>
  <c r="D30" i="88"/>
  <c r="B30" i="88"/>
  <c r="A30" i="88"/>
  <c r="G29" i="88"/>
  <c r="D29" i="88"/>
  <c r="B29" i="88"/>
  <c r="A29" i="88"/>
  <c r="G28" i="88"/>
  <c r="D28" i="88"/>
  <c r="B28" i="88"/>
  <c r="A28" i="88"/>
  <c r="G27" i="88"/>
  <c r="D27" i="88"/>
  <c r="B27" i="88"/>
  <c r="A27" i="88"/>
  <c r="G26" i="88"/>
  <c r="D26" i="88"/>
  <c r="B26" i="88"/>
  <c r="A26" i="88"/>
  <c r="G25" i="88"/>
  <c r="D25" i="88"/>
  <c r="B25" i="88"/>
  <c r="A25" i="88"/>
  <c r="G24" i="88"/>
  <c r="D24" i="88"/>
  <c r="B24" i="88"/>
  <c r="A24" i="88"/>
  <c r="G23" i="88"/>
  <c r="D23" i="88"/>
  <c r="B23" i="88"/>
  <c r="A23" i="88"/>
  <c r="G22" i="88"/>
  <c r="D22" i="88"/>
  <c r="B22" i="88"/>
  <c r="A22" i="88"/>
  <c r="G21" i="88"/>
  <c r="D21" i="88"/>
  <c r="B21" i="88"/>
  <c r="A21" i="88"/>
  <c r="G20" i="88"/>
  <c r="D20" i="88"/>
  <c r="B20" i="88"/>
  <c r="A20" i="88"/>
  <c r="G19" i="88"/>
  <c r="D19" i="88"/>
  <c r="B19" i="88"/>
  <c r="A19" i="88"/>
  <c r="G18" i="88"/>
  <c r="D18" i="88"/>
  <c r="B18" i="88"/>
  <c r="A18" i="88"/>
  <c r="G17" i="88"/>
  <c r="D17" i="88"/>
  <c r="B17" i="88"/>
  <c r="A17" i="88"/>
  <c r="G16" i="88"/>
  <c r="D16" i="88"/>
  <c r="B16" i="88"/>
  <c r="A16" i="88"/>
  <c r="G15" i="88"/>
  <c r="D15" i="88"/>
  <c r="B15" i="88"/>
  <c r="A15" i="88"/>
  <c r="G75" i="87"/>
  <c r="D75" i="87"/>
  <c r="B75" i="87"/>
  <c r="A75" i="87"/>
  <c r="G74" i="87"/>
  <c r="D74" i="87"/>
  <c r="B74" i="87"/>
  <c r="A74" i="87"/>
  <c r="G73" i="87"/>
  <c r="D73" i="87"/>
  <c r="B73" i="87"/>
  <c r="A73" i="87"/>
  <c r="G72" i="87"/>
  <c r="D72" i="87"/>
  <c r="B72" i="87"/>
  <c r="A72" i="87"/>
  <c r="G71" i="87"/>
  <c r="D71" i="87"/>
  <c r="B71" i="87"/>
  <c r="A71" i="87"/>
  <c r="G70" i="87"/>
  <c r="D70" i="87"/>
  <c r="B70" i="87"/>
  <c r="A70" i="87"/>
  <c r="G69" i="87"/>
  <c r="D69" i="87"/>
  <c r="B69" i="87"/>
  <c r="A69" i="87"/>
  <c r="G68" i="87"/>
  <c r="D68" i="87"/>
  <c r="B68" i="87"/>
  <c r="A68" i="87"/>
  <c r="G67" i="87"/>
  <c r="D67" i="87"/>
  <c r="B67" i="87"/>
  <c r="A67" i="87"/>
  <c r="G66" i="87"/>
  <c r="D66" i="87"/>
  <c r="B66" i="87"/>
  <c r="A66" i="87"/>
  <c r="G65" i="87"/>
  <c r="D65" i="87"/>
  <c r="B65" i="87"/>
  <c r="A65" i="87"/>
  <c r="G64" i="87"/>
  <c r="D64" i="87"/>
  <c r="B64" i="87"/>
  <c r="A64" i="87"/>
  <c r="G63" i="87"/>
  <c r="D63" i="87"/>
  <c r="B63" i="87"/>
  <c r="A63" i="87"/>
  <c r="G62" i="87"/>
  <c r="D62" i="87"/>
  <c r="B62" i="87"/>
  <c r="A62" i="87"/>
  <c r="G61" i="87"/>
  <c r="D61" i="87"/>
  <c r="B61" i="87"/>
  <c r="A61" i="87"/>
  <c r="G60" i="87"/>
  <c r="D60" i="87"/>
  <c r="B60" i="87"/>
  <c r="A60" i="87"/>
  <c r="G59" i="87"/>
  <c r="D59" i="87"/>
  <c r="B59" i="87"/>
  <c r="A59" i="87"/>
  <c r="G58" i="87"/>
  <c r="D58" i="87"/>
  <c r="B58" i="87"/>
  <c r="A58" i="87"/>
  <c r="G57" i="87"/>
  <c r="D57" i="87"/>
  <c r="B57" i="87"/>
  <c r="A57" i="87"/>
  <c r="G56" i="87"/>
  <c r="D56" i="87"/>
  <c r="B56" i="87"/>
  <c r="A56" i="87"/>
  <c r="G55" i="87"/>
  <c r="D55" i="87"/>
  <c r="B55" i="87"/>
  <c r="A55" i="87"/>
  <c r="G54" i="87"/>
  <c r="D54" i="87"/>
  <c r="B54" i="87"/>
  <c r="A54" i="87"/>
  <c r="G53" i="87"/>
  <c r="D53" i="87"/>
  <c r="B53" i="87"/>
  <c r="A53" i="87"/>
  <c r="G52" i="87"/>
  <c r="D52" i="87"/>
  <c r="B52" i="87"/>
  <c r="A52" i="87"/>
  <c r="G51" i="87"/>
  <c r="D51" i="87"/>
  <c r="B51" i="87"/>
  <c r="A51" i="87"/>
  <c r="G50" i="87"/>
  <c r="D50" i="87"/>
  <c r="B50" i="87"/>
  <c r="A50" i="87"/>
  <c r="G49" i="87"/>
  <c r="D49" i="87"/>
  <c r="B49" i="87"/>
  <c r="A49" i="87"/>
  <c r="G48" i="87"/>
  <c r="D48" i="87"/>
  <c r="B48" i="87"/>
  <c r="A48" i="87"/>
  <c r="G47" i="87"/>
  <c r="D47" i="87"/>
  <c r="B47" i="87"/>
  <c r="A47" i="87"/>
  <c r="G46" i="87"/>
  <c r="D46" i="87"/>
  <c r="B46" i="87"/>
  <c r="A46" i="87"/>
  <c r="G45" i="87"/>
  <c r="D45" i="87"/>
  <c r="B45" i="87"/>
  <c r="A45" i="87"/>
  <c r="G44" i="87"/>
  <c r="D44" i="87"/>
  <c r="B44" i="87"/>
  <c r="A44" i="87"/>
  <c r="G43" i="87"/>
  <c r="D43" i="87"/>
  <c r="B43" i="87"/>
  <c r="A43" i="87"/>
  <c r="G42" i="87"/>
  <c r="D42" i="87"/>
  <c r="B42" i="87"/>
  <c r="A42" i="87"/>
  <c r="G41" i="87"/>
  <c r="D41" i="87"/>
  <c r="B41" i="87"/>
  <c r="A41" i="87"/>
  <c r="G40" i="87"/>
  <c r="D40" i="87"/>
  <c r="B40" i="87"/>
  <c r="A40" i="87"/>
  <c r="G39" i="87"/>
  <c r="D39" i="87"/>
  <c r="B39" i="87"/>
  <c r="A39" i="87"/>
  <c r="G38" i="87"/>
  <c r="D38" i="87"/>
  <c r="B38" i="87"/>
  <c r="A38" i="87"/>
  <c r="G37" i="87"/>
  <c r="D37" i="87"/>
  <c r="B37" i="87"/>
  <c r="A37" i="87"/>
  <c r="G36" i="87"/>
  <c r="D36" i="87"/>
  <c r="B36" i="87"/>
  <c r="A36" i="87"/>
  <c r="G35" i="87"/>
  <c r="D35" i="87"/>
  <c r="B35" i="87"/>
  <c r="A35" i="87"/>
  <c r="G34" i="87"/>
  <c r="D34" i="87"/>
  <c r="B34" i="87"/>
  <c r="A34" i="87"/>
  <c r="G33" i="87"/>
  <c r="D33" i="87"/>
  <c r="B33" i="87"/>
  <c r="A33" i="87"/>
  <c r="G32" i="87"/>
  <c r="D32" i="87"/>
  <c r="B32" i="87"/>
  <c r="A32" i="87"/>
  <c r="G31" i="87"/>
  <c r="D31" i="87"/>
  <c r="B31" i="87"/>
  <c r="A31" i="87"/>
  <c r="G30" i="87"/>
  <c r="D30" i="87"/>
  <c r="B30" i="87"/>
  <c r="A30" i="87"/>
  <c r="G29" i="87"/>
  <c r="D29" i="87"/>
  <c r="B29" i="87"/>
  <c r="A29" i="87"/>
  <c r="G28" i="87"/>
  <c r="D28" i="87"/>
  <c r="B28" i="87"/>
  <c r="A28" i="87"/>
  <c r="G27" i="87"/>
  <c r="D27" i="87"/>
  <c r="B27" i="87"/>
  <c r="A27" i="87"/>
  <c r="G26" i="87"/>
  <c r="D26" i="87"/>
  <c r="B26" i="87"/>
  <c r="A26" i="87"/>
  <c r="G25" i="87"/>
  <c r="D25" i="87"/>
  <c r="B25" i="87"/>
  <c r="A25" i="87"/>
  <c r="G24" i="87"/>
  <c r="D24" i="87"/>
  <c r="B24" i="87"/>
  <c r="A24" i="87"/>
  <c r="G23" i="87"/>
  <c r="D23" i="87"/>
  <c r="B23" i="87"/>
  <c r="A23" i="87"/>
  <c r="G22" i="87"/>
  <c r="D22" i="87"/>
  <c r="B22" i="87"/>
  <c r="A22" i="87"/>
  <c r="G21" i="87"/>
  <c r="D21" i="87"/>
  <c r="B21" i="87"/>
  <c r="A21" i="87"/>
  <c r="G20" i="87"/>
  <c r="D20" i="87"/>
  <c r="B20" i="87"/>
  <c r="A20" i="87"/>
  <c r="G19" i="87"/>
  <c r="D19" i="87"/>
  <c r="B19" i="87"/>
  <c r="A19" i="87"/>
  <c r="G18" i="87"/>
  <c r="D18" i="87"/>
  <c r="B18" i="87"/>
  <c r="A18" i="87"/>
  <c r="G17" i="87"/>
  <c r="D17" i="87"/>
  <c r="B17" i="87"/>
  <c r="A17" i="87"/>
  <c r="G16" i="87"/>
  <c r="D16" i="87"/>
  <c r="B16" i="87"/>
  <c r="A16" i="87"/>
  <c r="G15" i="87"/>
  <c r="D15" i="87"/>
  <c r="B15" i="87"/>
  <c r="A15" i="87"/>
  <c r="G75" i="86"/>
  <c r="D75" i="86"/>
  <c r="B75" i="86"/>
  <c r="A75" i="86"/>
  <c r="G74" i="86"/>
  <c r="D74" i="86"/>
  <c r="B74" i="86"/>
  <c r="A74" i="86"/>
  <c r="G73" i="86"/>
  <c r="D73" i="86"/>
  <c r="B73" i="86"/>
  <c r="A73" i="86"/>
  <c r="G72" i="86"/>
  <c r="D72" i="86"/>
  <c r="B72" i="86"/>
  <c r="A72" i="86"/>
  <c r="G71" i="86"/>
  <c r="D71" i="86"/>
  <c r="B71" i="86"/>
  <c r="A71" i="86"/>
  <c r="G70" i="86"/>
  <c r="D70" i="86"/>
  <c r="B70" i="86"/>
  <c r="A70" i="86"/>
  <c r="G69" i="86"/>
  <c r="D69" i="86"/>
  <c r="B69" i="86"/>
  <c r="A69" i="86"/>
  <c r="G68" i="86"/>
  <c r="D68" i="86"/>
  <c r="B68" i="86"/>
  <c r="A68" i="86"/>
  <c r="G67" i="86"/>
  <c r="D67" i="86"/>
  <c r="B67" i="86"/>
  <c r="A67" i="86"/>
  <c r="G66" i="86"/>
  <c r="D66" i="86"/>
  <c r="B66" i="86"/>
  <c r="A66" i="86"/>
  <c r="G65" i="86"/>
  <c r="D65" i="86"/>
  <c r="B65" i="86"/>
  <c r="A65" i="86"/>
  <c r="G64" i="86"/>
  <c r="D64" i="86"/>
  <c r="B64" i="86"/>
  <c r="A64" i="86"/>
  <c r="G63" i="86"/>
  <c r="D63" i="86"/>
  <c r="B63" i="86"/>
  <c r="A63" i="86"/>
  <c r="G62" i="86"/>
  <c r="D62" i="86"/>
  <c r="B62" i="86"/>
  <c r="A62" i="86"/>
  <c r="G61" i="86"/>
  <c r="D61" i="86"/>
  <c r="B61" i="86"/>
  <c r="A61" i="86"/>
  <c r="G60" i="86"/>
  <c r="D60" i="86"/>
  <c r="B60" i="86"/>
  <c r="A60" i="86"/>
  <c r="G59" i="86"/>
  <c r="D59" i="86"/>
  <c r="B59" i="86"/>
  <c r="A59" i="86"/>
  <c r="G58" i="86"/>
  <c r="D58" i="86"/>
  <c r="B58" i="86"/>
  <c r="A58" i="86"/>
  <c r="G57" i="86"/>
  <c r="D57" i="86"/>
  <c r="B57" i="86"/>
  <c r="A57" i="86"/>
  <c r="G56" i="86"/>
  <c r="D56" i="86"/>
  <c r="B56" i="86"/>
  <c r="A56" i="86"/>
  <c r="G55" i="86"/>
  <c r="D55" i="86"/>
  <c r="B55" i="86"/>
  <c r="A55" i="86"/>
  <c r="G54" i="86"/>
  <c r="D54" i="86"/>
  <c r="B54" i="86"/>
  <c r="A54" i="86"/>
  <c r="G53" i="86"/>
  <c r="D53" i="86"/>
  <c r="B53" i="86"/>
  <c r="A53" i="86"/>
  <c r="G52" i="86"/>
  <c r="D52" i="86"/>
  <c r="B52" i="86"/>
  <c r="A52" i="86"/>
  <c r="G51" i="86"/>
  <c r="D51" i="86"/>
  <c r="B51" i="86"/>
  <c r="A51" i="86"/>
  <c r="G50" i="86"/>
  <c r="D50" i="86"/>
  <c r="B50" i="86"/>
  <c r="A50" i="86"/>
  <c r="G49" i="86"/>
  <c r="D49" i="86"/>
  <c r="B49" i="86"/>
  <c r="A49" i="86"/>
  <c r="G48" i="86"/>
  <c r="D48" i="86"/>
  <c r="B48" i="86"/>
  <c r="A48" i="86"/>
  <c r="G47" i="86"/>
  <c r="D47" i="86"/>
  <c r="B47" i="86"/>
  <c r="A47" i="86"/>
  <c r="G46" i="86"/>
  <c r="D46" i="86"/>
  <c r="B46" i="86"/>
  <c r="A46" i="86"/>
  <c r="G45" i="86"/>
  <c r="D45" i="86"/>
  <c r="B45" i="86"/>
  <c r="A45" i="86"/>
  <c r="G44" i="86"/>
  <c r="D44" i="86"/>
  <c r="B44" i="86"/>
  <c r="A44" i="86"/>
  <c r="G43" i="86"/>
  <c r="D43" i="86"/>
  <c r="B43" i="86"/>
  <c r="A43" i="86"/>
  <c r="G42" i="86"/>
  <c r="D42" i="86"/>
  <c r="B42" i="86"/>
  <c r="A42" i="86"/>
  <c r="G41" i="86"/>
  <c r="D41" i="86"/>
  <c r="B41" i="86"/>
  <c r="A41" i="86"/>
  <c r="G40" i="86"/>
  <c r="D40" i="86"/>
  <c r="B40" i="86"/>
  <c r="A40" i="86"/>
  <c r="G39" i="86"/>
  <c r="D39" i="86"/>
  <c r="B39" i="86"/>
  <c r="A39" i="86"/>
  <c r="G38" i="86"/>
  <c r="D38" i="86"/>
  <c r="B38" i="86"/>
  <c r="A38" i="86"/>
  <c r="G37" i="86"/>
  <c r="D37" i="86"/>
  <c r="B37" i="86"/>
  <c r="A37" i="86"/>
  <c r="G36" i="86"/>
  <c r="D36" i="86"/>
  <c r="B36" i="86"/>
  <c r="A36" i="86"/>
  <c r="G35" i="86"/>
  <c r="D35" i="86"/>
  <c r="B35" i="86"/>
  <c r="A35" i="86"/>
  <c r="G34" i="86"/>
  <c r="D34" i="86"/>
  <c r="B34" i="86"/>
  <c r="A34" i="86"/>
  <c r="G33" i="86"/>
  <c r="D33" i="86"/>
  <c r="B33" i="86"/>
  <c r="A33" i="86"/>
  <c r="G32" i="86"/>
  <c r="D32" i="86"/>
  <c r="B32" i="86"/>
  <c r="A32" i="86"/>
  <c r="G31" i="86"/>
  <c r="D31" i="86"/>
  <c r="B31" i="86"/>
  <c r="A31" i="86"/>
  <c r="G30" i="86"/>
  <c r="D30" i="86"/>
  <c r="B30" i="86"/>
  <c r="A30" i="86"/>
  <c r="G29" i="86"/>
  <c r="D29" i="86"/>
  <c r="B29" i="86"/>
  <c r="A29" i="86"/>
  <c r="G28" i="86"/>
  <c r="D28" i="86"/>
  <c r="B28" i="86"/>
  <c r="A28" i="86"/>
  <c r="G27" i="86"/>
  <c r="D27" i="86"/>
  <c r="B27" i="86"/>
  <c r="A27" i="86"/>
  <c r="G26" i="86"/>
  <c r="D26" i="86"/>
  <c r="B26" i="86"/>
  <c r="A26" i="86"/>
  <c r="G25" i="86"/>
  <c r="D25" i="86"/>
  <c r="B25" i="86"/>
  <c r="A25" i="86"/>
  <c r="G24" i="86"/>
  <c r="D24" i="86"/>
  <c r="B24" i="86"/>
  <c r="A24" i="86"/>
  <c r="G23" i="86"/>
  <c r="D23" i="86"/>
  <c r="B23" i="86"/>
  <c r="A23" i="86"/>
  <c r="G22" i="86"/>
  <c r="D22" i="86"/>
  <c r="B22" i="86"/>
  <c r="A22" i="86"/>
  <c r="G21" i="86"/>
  <c r="D21" i="86"/>
  <c r="B21" i="86"/>
  <c r="A21" i="86"/>
  <c r="G20" i="86"/>
  <c r="D20" i="86"/>
  <c r="B20" i="86"/>
  <c r="A20" i="86"/>
  <c r="G19" i="86"/>
  <c r="D19" i="86"/>
  <c r="B19" i="86"/>
  <c r="A19" i="86"/>
  <c r="G18" i="86"/>
  <c r="D18" i="86"/>
  <c r="B18" i="86"/>
  <c r="A18" i="86"/>
  <c r="G17" i="86"/>
  <c r="D17" i="86"/>
  <c r="B17" i="86"/>
  <c r="A17" i="86"/>
  <c r="G16" i="86"/>
  <c r="D16" i="86"/>
  <c r="B16" i="86"/>
  <c r="A16" i="86"/>
  <c r="G15" i="86"/>
  <c r="D15" i="86"/>
  <c r="B15" i="86"/>
  <c r="A15" i="86"/>
  <c r="G75" i="85"/>
  <c r="D75" i="85"/>
  <c r="B75" i="85"/>
  <c r="A75" i="85"/>
  <c r="G74" i="85"/>
  <c r="D74" i="85"/>
  <c r="B74" i="85"/>
  <c r="A74" i="85"/>
  <c r="G73" i="85"/>
  <c r="D73" i="85"/>
  <c r="B73" i="85"/>
  <c r="A73" i="85"/>
  <c r="G72" i="85"/>
  <c r="D72" i="85"/>
  <c r="B72" i="85"/>
  <c r="A72" i="85"/>
  <c r="G71" i="85"/>
  <c r="D71" i="85"/>
  <c r="B71" i="85"/>
  <c r="A71" i="85"/>
  <c r="G70" i="85"/>
  <c r="D70" i="85"/>
  <c r="B70" i="85"/>
  <c r="A70" i="85"/>
  <c r="G69" i="85"/>
  <c r="D69" i="85"/>
  <c r="B69" i="85"/>
  <c r="A69" i="85"/>
  <c r="G68" i="85"/>
  <c r="D68" i="85"/>
  <c r="B68" i="85"/>
  <c r="A68" i="85"/>
  <c r="G67" i="85"/>
  <c r="D67" i="85"/>
  <c r="B67" i="85"/>
  <c r="A67" i="85"/>
  <c r="G66" i="85"/>
  <c r="D66" i="85"/>
  <c r="B66" i="85"/>
  <c r="A66" i="85"/>
  <c r="G65" i="85"/>
  <c r="D65" i="85"/>
  <c r="B65" i="85"/>
  <c r="A65" i="85"/>
  <c r="G64" i="85"/>
  <c r="D64" i="85"/>
  <c r="B64" i="85"/>
  <c r="A64" i="85"/>
  <c r="G63" i="85"/>
  <c r="D63" i="85"/>
  <c r="B63" i="85"/>
  <c r="A63" i="85"/>
  <c r="G62" i="85"/>
  <c r="D62" i="85"/>
  <c r="B62" i="85"/>
  <c r="A62" i="85"/>
  <c r="G61" i="85"/>
  <c r="D61" i="85"/>
  <c r="B61" i="85"/>
  <c r="A61" i="85"/>
  <c r="G60" i="85"/>
  <c r="D60" i="85"/>
  <c r="B60" i="85"/>
  <c r="A60" i="85"/>
  <c r="G59" i="85"/>
  <c r="D59" i="85"/>
  <c r="B59" i="85"/>
  <c r="A59" i="85"/>
  <c r="G58" i="85"/>
  <c r="D58" i="85"/>
  <c r="B58" i="85"/>
  <c r="A58" i="85"/>
  <c r="G57" i="85"/>
  <c r="D57" i="85"/>
  <c r="B57" i="85"/>
  <c r="A57" i="85"/>
  <c r="G56" i="85"/>
  <c r="D56" i="85"/>
  <c r="B56" i="85"/>
  <c r="A56" i="85"/>
  <c r="G55" i="85"/>
  <c r="D55" i="85"/>
  <c r="B55" i="85"/>
  <c r="A55" i="85"/>
  <c r="G54" i="85"/>
  <c r="D54" i="85"/>
  <c r="B54" i="85"/>
  <c r="A54" i="85"/>
  <c r="G53" i="85"/>
  <c r="D53" i="85"/>
  <c r="B53" i="85"/>
  <c r="A53" i="85"/>
  <c r="G52" i="85"/>
  <c r="D52" i="85"/>
  <c r="B52" i="85"/>
  <c r="A52" i="85"/>
  <c r="G51" i="85"/>
  <c r="D51" i="85"/>
  <c r="B51" i="85"/>
  <c r="A51" i="85"/>
  <c r="G50" i="85"/>
  <c r="D50" i="85"/>
  <c r="B50" i="85"/>
  <c r="A50" i="85"/>
  <c r="G49" i="85"/>
  <c r="D49" i="85"/>
  <c r="B49" i="85"/>
  <c r="A49" i="85"/>
  <c r="G48" i="85"/>
  <c r="D48" i="85"/>
  <c r="B48" i="85"/>
  <c r="A48" i="85"/>
  <c r="G47" i="85"/>
  <c r="D47" i="85"/>
  <c r="B47" i="85"/>
  <c r="A47" i="85"/>
  <c r="G46" i="85"/>
  <c r="D46" i="85"/>
  <c r="B46" i="85"/>
  <c r="A46" i="85"/>
  <c r="G45" i="85"/>
  <c r="D45" i="85"/>
  <c r="B45" i="85"/>
  <c r="A45" i="85"/>
  <c r="G44" i="85"/>
  <c r="D44" i="85"/>
  <c r="B44" i="85"/>
  <c r="A44" i="85"/>
  <c r="G43" i="85"/>
  <c r="D43" i="85"/>
  <c r="B43" i="85"/>
  <c r="A43" i="85"/>
  <c r="G42" i="85"/>
  <c r="D42" i="85"/>
  <c r="B42" i="85"/>
  <c r="A42" i="85"/>
  <c r="G41" i="85"/>
  <c r="D41" i="85"/>
  <c r="B41" i="85"/>
  <c r="A41" i="85"/>
  <c r="G40" i="85"/>
  <c r="D40" i="85"/>
  <c r="B40" i="85"/>
  <c r="A40" i="85"/>
  <c r="G39" i="85"/>
  <c r="D39" i="85"/>
  <c r="B39" i="85"/>
  <c r="A39" i="85"/>
  <c r="G38" i="85"/>
  <c r="D38" i="85"/>
  <c r="B38" i="85"/>
  <c r="A38" i="85"/>
  <c r="G37" i="85"/>
  <c r="D37" i="85"/>
  <c r="B37" i="85"/>
  <c r="A37" i="85"/>
  <c r="G36" i="85"/>
  <c r="D36" i="85"/>
  <c r="B36" i="85"/>
  <c r="A36" i="85"/>
  <c r="G35" i="85"/>
  <c r="D35" i="85"/>
  <c r="B35" i="85"/>
  <c r="A35" i="85"/>
  <c r="G34" i="85"/>
  <c r="D34" i="85"/>
  <c r="B34" i="85"/>
  <c r="A34" i="85"/>
  <c r="G33" i="85"/>
  <c r="D33" i="85"/>
  <c r="B33" i="85"/>
  <c r="A33" i="85"/>
  <c r="G32" i="85"/>
  <c r="D32" i="85"/>
  <c r="B32" i="85"/>
  <c r="A32" i="85"/>
  <c r="G31" i="85"/>
  <c r="D31" i="85"/>
  <c r="B31" i="85"/>
  <c r="A31" i="85"/>
  <c r="G30" i="85"/>
  <c r="D30" i="85"/>
  <c r="B30" i="85"/>
  <c r="A30" i="85"/>
  <c r="G29" i="85"/>
  <c r="D29" i="85"/>
  <c r="B29" i="85"/>
  <c r="A29" i="85"/>
  <c r="G28" i="85"/>
  <c r="D28" i="85"/>
  <c r="B28" i="85"/>
  <c r="A28" i="85"/>
  <c r="G27" i="85"/>
  <c r="D27" i="85"/>
  <c r="B27" i="85"/>
  <c r="A27" i="85"/>
  <c r="G26" i="85"/>
  <c r="D26" i="85"/>
  <c r="B26" i="85"/>
  <c r="A26" i="85"/>
  <c r="G25" i="85"/>
  <c r="D25" i="85"/>
  <c r="B25" i="85"/>
  <c r="A25" i="85"/>
  <c r="G24" i="85"/>
  <c r="D24" i="85"/>
  <c r="B24" i="85"/>
  <c r="A24" i="85"/>
  <c r="G23" i="85"/>
  <c r="D23" i="85"/>
  <c r="B23" i="85"/>
  <c r="A23" i="85"/>
  <c r="G22" i="85"/>
  <c r="D22" i="85"/>
  <c r="B22" i="85"/>
  <c r="A22" i="85"/>
  <c r="G21" i="85"/>
  <c r="D21" i="85"/>
  <c r="B21" i="85"/>
  <c r="A21" i="85"/>
  <c r="G20" i="85"/>
  <c r="D20" i="85"/>
  <c r="B20" i="85"/>
  <c r="A20" i="85"/>
  <c r="G19" i="85"/>
  <c r="D19" i="85"/>
  <c r="B19" i="85"/>
  <c r="A19" i="85"/>
  <c r="G18" i="85"/>
  <c r="D18" i="85"/>
  <c r="B18" i="85"/>
  <c r="A18" i="85"/>
  <c r="G17" i="85"/>
  <c r="D17" i="85"/>
  <c r="B17" i="85"/>
  <c r="A17" i="85"/>
  <c r="G16" i="85"/>
  <c r="D16" i="85"/>
  <c r="B16" i="85"/>
  <c r="A16" i="85"/>
  <c r="G15" i="85"/>
  <c r="D15" i="85"/>
  <c r="B15" i="85"/>
  <c r="A15" i="85"/>
  <c r="G75" i="84"/>
  <c r="D75" i="84"/>
  <c r="B75" i="84"/>
  <c r="A75" i="84"/>
  <c r="G74" i="84"/>
  <c r="D74" i="84"/>
  <c r="B74" i="84"/>
  <c r="A74" i="84"/>
  <c r="G73" i="84"/>
  <c r="D73" i="84"/>
  <c r="B73" i="84"/>
  <c r="A73" i="84"/>
  <c r="G72" i="84"/>
  <c r="D72" i="84"/>
  <c r="B72" i="84"/>
  <c r="A72" i="84"/>
  <c r="G71" i="84"/>
  <c r="D71" i="84"/>
  <c r="B71" i="84"/>
  <c r="A71" i="84"/>
  <c r="G70" i="84"/>
  <c r="D70" i="84"/>
  <c r="B70" i="84"/>
  <c r="A70" i="84"/>
  <c r="G69" i="84"/>
  <c r="D69" i="84"/>
  <c r="B69" i="84"/>
  <c r="A69" i="84"/>
  <c r="G68" i="84"/>
  <c r="D68" i="84"/>
  <c r="B68" i="84"/>
  <c r="A68" i="84"/>
  <c r="G67" i="84"/>
  <c r="D67" i="84"/>
  <c r="B67" i="84"/>
  <c r="A67" i="84"/>
  <c r="G66" i="84"/>
  <c r="D66" i="84"/>
  <c r="B66" i="84"/>
  <c r="A66" i="84"/>
  <c r="G65" i="84"/>
  <c r="D65" i="84"/>
  <c r="B65" i="84"/>
  <c r="A65" i="84"/>
  <c r="G64" i="84"/>
  <c r="D64" i="84"/>
  <c r="B64" i="84"/>
  <c r="A64" i="84"/>
  <c r="G63" i="84"/>
  <c r="D63" i="84"/>
  <c r="B63" i="84"/>
  <c r="A63" i="84"/>
  <c r="G62" i="84"/>
  <c r="D62" i="84"/>
  <c r="B62" i="84"/>
  <c r="A62" i="84"/>
  <c r="G61" i="84"/>
  <c r="D61" i="84"/>
  <c r="B61" i="84"/>
  <c r="A61" i="84"/>
  <c r="G60" i="84"/>
  <c r="D60" i="84"/>
  <c r="B60" i="84"/>
  <c r="A60" i="84"/>
  <c r="G59" i="84"/>
  <c r="D59" i="84"/>
  <c r="B59" i="84"/>
  <c r="A59" i="84"/>
  <c r="G58" i="84"/>
  <c r="D58" i="84"/>
  <c r="B58" i="84"/>
  <c r="A58" i="84"/>
  <c r="G57" i="84"/>
  <c r="D57" i="84"/>
  <c r="B57" i="84"/>
  <c r="A57" i="84"/>
  <c r="G56" i="84"/>
  <c r="D56" i="84"/>
  <c r="B56" i="84"/>
  <c r="A56" i="84"/>
  <c r="G55" i="84"/>
  <c r="D55" i="84"/>
  <c r="B55" i="84"/>
  <c r="A55" i="84"/>
  <c r="G54" i="84"/>
  <c r="D54" i="84"/>
  <c r="B54" i="84"/>
  <c r="A54" i="84"/>
  <c r="G53" i="84"/>
  <c r="D53" i="84"/>
  <c r="B53" i="84"/>
  <c r="A53" i="84"/>
  <c r="G52" i="84"/>
  <c r="D52" i="84"/>
  <c r="B52" i="84"/>
  <c r="A52" i="84"/>
  <c r="G51" i="84"/>
  <c r="D51" i="84"/>
  <c r="B51" i="84"/>
  <c r="A51" i="84"/>
  <c r="G50" i="84"/>
  <c r="D50" i="84"/>
  <c r="B50" i="84"/>
  <c r="A50" i="84"/>
  <c r="G49" i="84"/>
  <c r="D49" i="84"/>
  <c r="B49" i="84"/>
  <c r="A49" i="84"/>
  <c r="G48" i="84"/>
  <c r="D48" i="84"/>
  <c r="B48" i="84"/>
  <c r="A48" i="84"/>
  <c r="G47" i="84"/>
  <c r="D47" i="84"/>
  <c r="B47" i="84"/>
  <c r="A47" i="84"/>
  <c r="G46" i="84"/>
  <c r="D46" i="84"/>
  <c r="B46" i="84"/>
  <c r="A46" i="84"/>
  <c r="G45" i="84"/>
  <c r="D45" i="84"/>
  <c r="B45" i="84"/>
  <c r="A45" i="84"/>
  <c r="G44" i="84"/>
  <c r="D44" i="84"/>
  <c r="B44" i="84"/>
  <c r="A44" i="84"/>
  <c r="G43" i="84"/>
  <c r="D43" i="84"/>
  <c r="B43" i="84"/>
  <c r="A43" i="84"/>
  <c r="G42" i="84"/>
  <c r="D42" i="84"/>
  <c r="B42" i="84"/>
  <c r="A42" i="84"/>
  <c r="G41" i="84"/>
  <c r="D41" i="84"/>
  <c r="B41" i="84"/>
  <c r="A41" i="84"/>
  <c r="G40" i="84"/>
  <c r="D40" i="84"/>
  <c r="B40" i="84"/>
  <c r="A40" i="84"/>
  <c r="G39" i="84"/>
  <c r="D39" i="84"/>
  <c r="B39" i="84"/>
  <c r="A39" i="84"/>
  <c r="G38" i="84"/>
  <c r="D38" i="84"/>
  <c r="B38" i="84"/>
  <c r="A38" i="84"/>
  <c r="G37" i="84"/>
  <c r="D37" i="84"/>
  <c r="B37" i="84"/>
  <c r="A37" i="84"/>
  <c r="G36" i="84"/>
  <c r="D36" i="84"/>
  <c r="B36" i="84"/>
  <c r="A36" i="84"/>
  <c r="G35" i="84"/>
  <c r="D35" i="84"/>
  <c r="B35" i="84"/>
  <c r="A35" i="84"/>
  <c r="G34" i="84"/>
  <c r="D34" i="84"/>
  <c r="B34" i="84"/>
  <c r="A34" i="84"/>
  <c r="G33" i="84"/>
  <c r="D33" i="84"/>
  <c r="B33" i="84"/>
  <c r="A33" i="84"/>
  <c r="G32" i="84"/>
  <c r="D32" i="84"/>
  <c r="B32" i="84"/>
  <c r="A32" i="84"/>
  <c r="G31" i="84"/>
  <c r="D31" i="84"/>
  <c r="B31" i="84"/>
  <c r="A31" i="84"/>
  <c r="G30" i="84"/>
  <c r="D30" i="84"/>
  <c r="B30" i="84"/>
  <c r="A30" i="84"/>
  <c r="G29" i="84"/>
  <c r="D29" i="84"/>
  <c r="B29" i="84"/>
  <c r="A29" i="84"/>
  <c r="G28" i="84"/>
  <c r="D28" i="84"/>
  <c r="B28" i="84"/>
  <c r="A28" i="84"/>
  <c r="G27" i="84"/>
  <c r="D27" i="84"/>
  <c r="B27" i="84"/>
  <c r="A27" i="84"/>
  <c r="G26" i="84"/>
  <c r="D26" i="84"/>
  <c r="B26" i="84"/>
  <c r="A26" i="84"/>
  <c r="G25" i="84"/>
  <c r="D25" i="84"/>
  <c r="B25" i="84"/>
  <c r="A25" i="84"/>
  <c r="G24" i="84"/>
  <c r="D24" i="84"/>
  <c r="B24" i="84"/>
  <c r="A24" i="84"/>
  <c r="G23" i="84"/>
  <c r="D23" i="84"/>
  <c r="B23" i="84"/>
  <c r="A23" i="84"/>
  <c r="G22" i="84"/>
  <c r="D22" i="84"/>
  <c r="B22" i="84"/>
  <c r="A22" i="84"/>
  <c r="G21" i="84"/>
  <c r="D21" i="84"/>
  <c r="B21" i="84"/>
  <c r="A21" i="84"/>
  <c r="G20" i="84"/>
  <c r="D20" i="84"/>
  <c r="B20" i="84"/>
  <c r="A20" i="84"/>
  <c r="G19" i="84"/>
  <c r="D19" i="84"/>
  <c r="B19" i="84"/>
  <c r="A19" i="84"/>
  <c r="G18" i="84"/>
  <c r="D18" i="84"/>
  <c r="B18" i="84"/>
  <c r="A18" i="84"/>
  <c r="G17" i="84"/>
  <c r="D17" i="84"/>
  <c r="B17" i="84"/>
  <c r="A17" i="84"/>
  <c r="G16" i="84"/>
  <c r="D16" i="84"/>
  <c r="B16" i="84"/>
  <c r="A16" i="84"/>
  <c r="G15" i="84"/>
  <c r="D15" i="84"/>
  <c r="B15" i="84"/>
  <c r="A15" i="84"/>
  <c r="G75" i="83"/>
  <c r="D75" i="83"/>
  <c r="B75" i="83"/>
  <c r="A75" i="83"/>
  <c r="G74" i="83"/>
  <c r="D74" i="83"/>
  <c r="B74" i="83"/>
  <c r="A74" i="83"/>
  <c r="G73" i="83"/>
  <c r="D73" i="83"/>
  <c r="B73" i="83"/>
  <c r="A73" i="83"/>
  <c r="G72" i="83"/>
  <c r="D72" i="83"/>
  <c r="B72" i="83"/>
  <c r="A72" i="83"/>
  <c r="G71" i="83"/>
  <c r="D71" i="83"/>
  <c r="B71" i="83"/>
  <c r="A71" i="83"/>
  <c r="G70" i="83"/>
  <c r="D70" i="83"/>
  <c r="B70" i="83"/>
  <c r="A70" i="83"/>
  <c r="G69" i="83"/>
  <c r="D69" i="83"/>
  <c r="B69" i="83"/>
  <c r="A69" i="83"/>
  <c r="G68" i="83"/>
  <c r="D68" i="83"/>
  <c r="B68" i="83"/>
  <c r="A68" i="83"/>
  <c r="G67" i="83"/>
  <c r="D67" i="83"/>
  <c r="B67" i="83"/>
  <c r="A67" i="83"/>
  <c r="G66" i="83"/>
  <c r="D66" i="83"/>
  <c r="B66" i="83"/>
  <c r="A66" i="83"/>
  <c r="G65" i="83"/>
  <c r="D65" i="83"/>
  <c r="B65" i="83"/>
  <c r="A65" i="83"/>
  <c r="G64" i="83"/>
  <c r="D64" i="83"/>
  <c r="B64" i="83"/>
  <c r="A64" i="83"/>
  <c r="G63" i="83"/>
  <c r="D63" i="83"/>
  <c r="B63" i="83"/>
  <c r="A63" i="83"/>
  <c r="G62" i="83"/>
  <c r="D62" i="83"/>
  <c r="B62" i="83"/>
  <c r="A62" i="83"/>
  <c r="G61" i="83"/>
  <c r="D61" i="83"/>
  <c r="B61" i="83"/>
  <c r="A61" i="83"/>
  <c r="G60" i="83"/>
  <c r="D60" i="83"/>
  <c r="B60" i="83"/>
  <c r="A60" i="83"/>
  <c r="G59" i="83"/>
  <c r="D59" i="83"/>
  <c r="B59" i="83"/>
  <c r="A59" i="83"/>
  <c r="G58" i="83"/>
  <c r="D58" i="83"/>
  <c r="B58" i="83"/>
  <c r="A58" i="83"/>
  <c r="G57" i="83"/>
  <c r="D57" i="83"/>
  <c r="B57" i="83"/>
  <c r="A57" i="83"/>
  <c r="G56" i="83"/>
  <c r="D56" i="83"/>
  <c r="B56" i="83"/>
  <c r="A56" i="83"/>
  <c r="G55" i="83"/>
  <c r="D55" i="83"/>
  <c r="B55" i="83"/>
  <c r="A55" i="83"/>
  <c r="G54" i="83"/>
  <c r="D54" i="83"/>
  <c r="B54" i="83"/>
  <c r="A54" i="83"/>
  <c r="G53" i="83"/>
  <c r="D53" i="83"/>
  <c r="B53" i="83"/>
  <c r="A53" i="83"/>
  <c r="G52" i="83"/>
  <c r="D52" i="83"/>
  <c r="B52" i="83"/>
  <c r="A52" i="83"/>
  <c r="G51" i="83"/>
  <c r="D51" i="83"/>
  <c r="B51" i="83"/>
  <c r="A51" i="83"/>
  <c r="G50" i="83"/>
  <c r="D50" i="83"/>
  <c r="B50" i="83"/>
  <c r="A50" i="83"/>
  <c r="G49" i="83"/>
  <c r="D49" i="83"/>
  <c r="B49" i="83"/>
  <c r="A49" i="83"/>
  <c r="G48" i="83"/>
  <c r="D48" i="83"/>
  <c r="B48" i="83"/>
  <c r="A48" i="83"/>
  <c r="G47" i="83"/>
  <c r="D47" i="83"/>
  <c r="B47" i="83"/>
  <c r="A47" i="83"/>
  <c r="G46" i="83"/>
  <c r="D46" i="83"/>
  <c r="B46" i="83"/>
  <c r="A46" i="83"/>
  <c r="G45" i="83"/>
  <c r="D45" i="83"/>
  <c r="B45" i="83"/>
  <c r="A45" i="83"/>
  <c r="G44" i="83"/>
  <c r="D44" i="83"/>
  <c r="B44" i="83"/>
  <c r="A44" i="83"/>
  <c r="G43" i="83"/>
  <c r="D43" i="83"/>
  <c r="B43" i="83"/>
  <c r="A43" i="83"/>
  <c r="G42" i="83"/>
  <c r="D42" i="83"/>
  <c r="B42" i="83"/>
  <c r="A42" i="83"/>
  <c r="G41" i="83"/>
  <c r="D41" i="83"/>
  <c r="B41" i="83"/>
  <c r="A41" i="83"/>
  <c r="G40" i="83"/>
  <c r="D40" i="83"/>
  <c r="B40" i="83"/>
  <c r="A40" i="83"/>
  <c r="G39" i="83"/>
  <c r="D39" i="83"/>
  <c r="B39" i="83"/>
  <c r="A39" i="83"/>
  <c r="G38" i="83"/>
  <c r="D38" i="83"/>
  <c r="B38" i="83"/>
  <c r="A38" i="83"/>
  <c r="G37" i="83"/>
  <c r="D37" i="83"/>
  <c r="B37" i="83"/>
  <c r="A37" i="83"/>
  <c r="G36" i="83"/>
  <c r="D36" i="83"/>
  <c r="B36" i="83"/>
  <c r="A36" i="83"/>
  <c r="G35" i="83"/>
  <c r="D35" i="83"/>
  <c r="B35" i="83"/>
  <c r="A35" i="83"/>
  <c r="G34" i="83"/>
  <c r="D34" i="83"/>
  <c r="B34" i="83"/>
  <c r="A34" i="83"/>
  <c r="G33" i="83"/>
  <c r="D33" i="83"/>
  <c r="B33" i="83"/>
  <c r="A33" i="83"/>
  <c r="G32" i="83"/>
  <c r="D32" i="83"/>
  <c r="B32" i="83"/>
  <c r="A32" i="83"/>
  <c r="G31" i="83"/>
  <c r="D31" i="83"/>
  <c r="B31" i="83"/>
  <c r="A31" i="83"/>
  <c r="G30" i="83"/>
  <c r="D30" i="83"/>
  <c r="B30" i="83"/>
  <c r="A30" i="83"/>
  <c r="G29" i="83"/>
  <c r="D29" i="83"/>
  <c r="B29" i="83"/>
  <c r="A29" i="83"/>
  <c r="G28" i="83"/>
  <c r="D28" i="83"/>
  <c r="B28" i="83"/>
  <c r="A28" i="83"/>
  <c r="G27" i="83"/>
  <c r="D27" i="83"/>
  <c r="B27" i="83"/>
  <c r="A27" i="83"/>
  <c r="G26" i="83"/>
  <c r="D26" i="83"/>
  <c r="B26" i="83"/>
  <c r="A26" i="83"/>
  <c r="G25" i="83"/>
  <c r="D25" i="83"/>
  <c r="B25" i="83"/>
  <c r="A25" i="83"/>
  <c r="G24" i="83"/>
  <c r="D24" i="83"/>
  <c r="B24" i="83"/>
  <c r="A24" i="83"/>
  <c r="G23" i="83"/>
  <c r="D23" i="83"/>
  <c r="B23" i="83"/>
  <c r="A23" i="83"/>
  <c r="G22" i="83"/>
  <c r="D22" i="83"/>
  <c r="B22" i="83"/>
  <c r="A22" i="83"/>
  <c r="G21" i="83"/>
  <c r="D21" i="83"/>
  <c r="B21" i="83"/>
  <c r="A21" i="83"/>
  <c r="G20" i="83"/>
  <c r="D20" i="83"/>
  <c r="B20" i="83"/>
  <c r="A20" i="83"/>
  <c r="G19" i="83"/>
  <c r="D19" i="83"/>
  <c r="B19" i="83"/>
  <c r="A19" i="83"/>
  <c r="G18" i="83"/>
  <c r="D18" i="83"/>
  <c r="B18" i="83"/>
  <c r="A18" i="83"/>
  <c r="G17" i="83"/>
  <c r="D17" i="83"/>
  <c r="B17" i="83"/>
  <c r="A17" i="83"/>
  <c r="G16" i="83"/>
  <c r="D16" i="83"/>
  <c r="B16" i="83"/>
  <c r="A16" i="83"/>
  <c r="G15" i="83"/>
  <c r="D15" i="83"/>
  <c r="B15" i="83"/>
  <c r="A15" i="83"/>
  <c r="G75" i="82"/>
  <c r="D75" i="82"/>
  <c r="B75" i="82"/>
  <c r="A75" i="82"/>
  <c r="G74" i="82"/>
  <c r="D74" i="82"/>
  <c r="B74" i="82"/>
  <c r="A74" i="82"/>
  <c r="G73" i="82"/>
  <c r="D73" i="82"/>
  <c r="B73" i="82"/>
  <c r="A73" i="82"/>
  <c r="G72" i="82"/>
  <c r="D72" i="82"/>
  <c r="B72" i="82"/>
  <c r="A72" i="82"/>
  <c r="G71" i="82"/>
  <c r="D71" i="82"/>
  <c r="B71" i="82"/>
  <c r="A71" i="82"/>
  <c r="G70" i="82"/>
  <c r="D70" i="82"/>
  <c r="B70" i="82"/>
  <c r="A70" i="82"/>
  <c r="G69" i="82"/>
  <c r="D69" i="82"/>
  <c r="B69" i="82"/>
  <c r="A69" i="82"/>
  <c r="G68" i="82"/>
  <c r="D68" i="82"/>
  <c r="B68" i="82"/>
  <c r="A68" i="82"/>
  <c r="G67" i="82"/>
  <c r="D67" i="82"/>
  <c r="B67" i="82"/>
  <c r="A67" i="82"/>
  <c r="G66" i="82"/>
  <c r="D66" i="82"/>
  <c r="B66" i="82"/>
  <c r="A66" i="82"/>
  <c r="G65" i="82"/>
  <c r="D65" i="82"/>
  <c r="B65" i="82"/>
  <c r="A65" i="82"/>
  <c r="G64" i="82"/>
  <c r="D64" i="82"/>
  <c r="B64" i="82"/>
  <c r="A64" i="82"/>
  <c r="G63" i="82"/>
  <c r="D63" i="82"/>
  <c r="B63" i="82"/>
  <c r="A63" i="82"/>
  <c r="G62" i="82"/>
  <c r="D62" i="82"/>
  <c r="B62" i="82"/>
  <c r="A62" i="82"/>
  <c r="G61" i="82"/>
  <c r="D61" i="82"/>
  <c r="B61" i="82"/>
  <c r="A61" i="82"/>
  <c r="G60" i="82"/>
  <c r="D60" i="82"/>
  <c r="B60" i="82"/>
  <c r="A60" i="82"/>
  <c r="G59" i="82"/>
  <c r="D59" i="82"/>
  <c r="B59" i="82"/>
  <c r="A59" i="82"/>
  <c r="G58" i="82"/>
  <c r="D58" i="82"/>
  <c r="B58" i="82"/>
  <c r="A58" i="82"/>
  <c r="G57" i="82"/>
  <c r="D57" i="82"/>
  <c r="B57" i="82"/>
  <c r="A57" i="82"/>
  <c r="G56" i="82"/>
  <c r="D56" i="82"/>
  <c r="B56" i="82"/>
  <c r="A56" i="82"/>
  <c r="G55" i="82"/>
  <c r="D55" i="82"/>
  <c r="B55" i="82"/>
  <c r="A55" i="82"/>
  <c r="G54" i="82"/>
  <c r="D54" i="82"/>
  <c r="B54" i="82"/>
  <c r="A54" i="82"/>
  <c r="G53" i="82"/>
  <c r="D53" i="82"/>
  <c r="B53" i="82"/>
  <c r="A53" i="82"/>
  <c r="G52" i="82"/>
  <c r="D52" i="82"/>
  <c r="B52" i="82"/>
  <c r="A52" i="82"/>
  <c r="G51" i="82"/>
  <c r="D51" i="82"/>
  <c r="B51" i="82"/>
  <c r="A51" i="82"/>
  <c r="G50" i="82"/>
  <c r="D50" i="82"/>
  <c r="B50" i="82"/>
  <c r="A50" i="82"/>
  <c r="G49" i="82"/>
  <c r="D49" i="82"/>
  <c r="B49" i="82"/>
  <c r="A49" i="82"/>
  <c r="G48" i="82"/>
  <c r="D48" i="82"/>
  <c r="B48" i="82"/>
  <c r="A48" i="82"/>
  <c r="G47" i="82"/>
  <c r="D47" i="82"/>
  <c r="B47" i="82"/>
  <c r="A47" i="82"/>
  <c r="G46" i="82"/>
  <c r="D46" i="82"/>
  <c r="B46" i="82"/>
  <c r="A46" i="82"/>
  <c r="G45" i="82"/>
  <c r="D45" i="82"/>
  <c r="B45" i="82"/>
  <c r="A45" i="82"/>
  <c r="G44" i="82"/>
  <c r="D44" i="82"/>
  <c r="B44" i="82"/>
  <c r="A44" i="82"/>
  <c r="G43" i="82"/>
  <c r="D43" i="82"/>
  <c r="B43" i="82"/>
  <c r="A43" i="82"/>
  <c r="G42" i="82"/>
  <c r="D42" i="82"/>
  <c r="B42" i="82"/>
  <c r="A42" i="82"/>
  <c r="G41" i="82"/>
  <c r="D41" i="82"/>
  <c r="B41" i="82"/>
  <c r="A41" i="82"/>
  <c r="G40" i="82"/>
  <c r="D40" i="82"/>
  <c r="B40" i="82"/>
  <c r="A40" i="82"/>
  <c r="G39" i="82"/>
  <c r="D39" i="82"/>
  <c r="B39" i="82"/>
  <c r="A39" i="82"/>
  <c r="G38" i="82"/>
  <c r="D38" i="82"/>
  <c r="B38" i="82"/>
  <c r="A38" i="82"/>
  <c r="G37" i="82"/>
  <c r="D37" i="82"/>
  <c r="B37" i="82"/>
  <c r="A37" i="82"/>
  <c r="G36" i="82"/>
  <c r="D36" i="82"/>
  <c r="B36" i="82"/>
  <c r="A36" i="82"/>
  <c r="G35" i="82"/>
  <c r="D35" i="82"/>
  <c r="B35" i="82"/>
  <c r="A35" i="82"/>
  <c r="G34" i="82"/>
  <c r="D34" i="82"/>
  <c r="B34" i="82"/>
  <c r="A34" i="82"/>
  <c r="G33" i="82"/>
  <c r="D33" i="82"/>
  <c r="B33" i="82"/>
  <c r="A33" i="82"/>
  <c r="G32" i="82"/>
  <c r="D32" i="82"/>
  <c r="B32" i="82"/>
  <c r="A32" i="82"/>
  <c r="G31" i="82"/>
  <c r="D31" i="82"/>
  <c r="B31" i="82"/>
  <c r="A31" i="82"/>
  <c r="G30" i="82"/>
  <c r="D30" i="82"/>
  <c r="B30" i="82"/>
  <c r="A30" i="82"/>
  <c r="G29" i="82"/>
  <c r="D29" i="82"/>
  <c r="B29" i="82"/>
  <c r="A29" i="82"/>
  <c r="G28" i="82"/>
  <c r="D28" i="82"/>
  <c r="B28" i="82"/>
  <c r="A28" i="82"/>
  <c r="G27" i="82"/>
  <c r="D27" i="82"/>
  <c r="B27" i="82"/>
  <c r="A27" i="82"/>
  <c r="G26" i="82"/>
  <c r="D26" i="82"/>
  <c r="B26" i="82"/>
  <c r="A26" i="82"/>
  <c r="G25" i="82"/>
  <c r="D25" i="82"/>
  <c r="B25" i="82"/>
  <c r="A25" i="82"/>
  <c r="G24" i="82"/>
  <c r="D24" i="82"/>
  <c r="B24" i="82"/>
  <c r="A24" i="82"/>
  <c r="G23" i="82"/>
  <c r="D23" i="82"/>
  <c r="B23" i="82"/>
  <c r="A23" i="82"/>
  <c r="G22" i="82"/>
  <c r="D22" i="82"/>
  <c r="B22" i="82"/>
  <c r="A22" i="82"/>
  <c r="G21" i="82"/>
  <c r="D21" i="82"/>
  <c r="B21" i="82"/>
  <c r="A21" i="82"/>
  <c r="G20" i="82"/>
  <c r="D20" i="82"/>
  <c r="B20" i="82"/>
  <c r="A20" i="82"/>
  <c r="G19" i="82"/>
  <c r="D19" i="82"/>
  <c r="B19" i="82"/>
  <c r="A19" i="82"/>
  <c r="G18" i="82"/>
  <c r="D18" i="82"/>
  <c r="B18" i="82"/>
  <c r="A18" i="82"/>
  <c r="G17" i="82"/>
  <c r="D17" i="82"/>
  <c r="B17" i="82"/>
  <c r="A17" i="82"/>
  <c r="G16" i="82"/>
  <c r="D16" i="82"/>
  <c r="B16" i="82"/>
  <c r="A16" i="82"/>
  <c r="G15" i="82"/>
  <c r="D15" i="82"/>
  <c r="B15" i="82"/>
  <c r="A15" i="82"/>
  <c r="G75" i="81"/>
  <c r="D75" i="81"/>
  <c r="B75" i="81"/>
  <c r="A75" i="81"/>
  <c r="G74" i="81"/>
  <c r="D74" i="81"/>
  <c r="B74" i="81"/>
  <c r="A74" i="81"/>
  <c r="G73" i="81"/>
  <c r="D73" i="81"/>
  <c r="B73" i="81"/>
  <c r="A73" i="81"/>
  <c r="G72" i="81"/>
  <c r="D72" i="81"/>
  <c r="B72" i="81"/>
  <c r="A72" i="81"/>
  <c r="G71" i="81"/>
  <c r="D71" i="81"/>
  <c r="B71" i="81"/>
  <c r="A71" i="81"/>
  <c r="G70" i="81"/>
  <c r="D70" i="81"/>
  <c r="B70" i="81"/>
  <c r="A70" i="81"/>
  <c r="G69" i="81"/>
  <c r="D69" i="81"/>
  <c r="B69" i="81"/>
  <c r="A69" i="81"/>
  <c r="G68" i="81"/>
  <c r="D68" i="81"/>
  <c r="B68" i="81"/>
  <c r="A68" i="81"/>
  <c r="G67" i="81"/>
  <c r="D67" i="81"/>
  <c r="B67" i="81"/>
  <c r="A67" i="81"/>
  <c r="G66" i="81"/>
  <c r="D66" i="81"/>
  <c r="B66" i="81"/>
  <c r="A66" i="81"/>
  <c r="G65" i="81"/>
  <c r="D65" i="81"/>
  <c r="B65" i="81"/>
  <c r="A65" i="81"/>
  <c r="G64" i="81"/>
  <c r="D64" i="81"/>
  <c r="B64" i="81"/>
  <c r="A64" i="81"/>
  <c r="G63" i="81"/>
  <c r="D63" i="81"/>
  <c r="B63" i="81"/>
  <c r="A63" i="81"/>
  <c r="G62" i="81"/>
  <c r="D62" i="81"/>
  <c r="B62" i="81"/>
  <c r="A62" i="81"/>
  <c r="G61" i="81"/>
  <c r="D61" i="81"/>
  <c r="B61" i="81"/>
  <c r="A61" i="81"/>
  <c r="G60" i="81"/>
  <c r="D60" i="81"/>
  <c r="B60" i="81"/>
  <c r="A60" i="81"/>
  <c r="G59" i="81"/>
  <c r="D59" i="81"/>
  <c r="B59" i="81"/>
  <c r="A59" i="81"/>
  <c r="G58" i="81"/>
  <c r="D58" i="81"/>
  <c r="B58" i="81"/>
  <c r="A58" i="81"/>
  <c r="G57" i="81"/>
  <c r="D57" i="81"/>
  <c r="B57" i="81"/>
  <c r="A57" i="81"/>
  <c r="G56" i="81"/>
  <c r="D56" i="81"/>
  <c r="B56" i="81"/>
  <c r="A56" i="81"/>
  <c r="G55" i="81"/>
  <c r="D55" i="81"/>
  <c r="B55" i="81"/>
  <c r="A55" i="81"/>
  <c r="G54" i="81"/>
  <c r="D54" i="81"/>
  <c r="B54" i="81"/>
  <c r="A54" i="81"/>
  <c r="G53" i="81"/>
  <c r="D53" i="81"/>
  <c r="B53" i="81"/>
  <c r="A53" i="81"/>
  <c r="G52" i="81"/>
  <c r="D52" i="81"/>
  <c r="B52" i="81"/>
  <c r="A52" i="81"/>
  <c r="G51" i="81"/>
  <c r="D51" i="81"/>
  <c r="B51" i="81"/>
  <c r="A51" i="81"/>
  <c r="G50" i="81"/>
  <c r="D50" i="81"/>
  <c r="B50" i="81"/>
  <c r="A50" i="81"/>
  <c r="G49" i="81"/>
  <c r="D49" i="81"/>
  <c r="B49" i="81"/>
  <c r="A49" i="81"/>
  <c r="G48" i="81"/>
  <c r="D48" i="81"/>
  <c r="B48" i="81"/>
  <c r="A48" i="81"/>
  <c r="G47" i="81"/>
  <c r="D47" i="81"/>
  <c r="B47" i="81"/>
  <c r="A47" i="81"/>
  <c r="G46" i="81"/>
  <c r="D46" i="81"/>
  <c r="B46" i="81"/>
  <c r="A46" i="81"/>
  <c r="G45" i="81"/>
  <c r="D45" i="81"/>
  <c r="B45" i="81"/>
  <c r="A45" i="81"/>
  <c r="G44" i="81"/>
  <c r="D44" i="81"/>
  <c r="B44" i="81"/>
  <c r="A44" i="81"/>
  <c r="G43" i="81"/>
  <c r="D43" i="81"/>
  <c r="B43" i="81"/>
  <c r="A43" i="81"/>
  <c r="G42" i="81"/>
  <c r="D42" i="81"/>
  <c r="B42" i="81"/>
  <c r="A42" i="81"/>
  <c r="G41" i="81"/>
  <c r="D41" i="81"/>
  <c r="B41" i="81"/>
  <c r="A41" i="81"/>
  <c r="G40" i="81"/>
  <c r="D40" i="81"/>
  <c r="B40" i="81"/>
  <c r="A40" i="81"/>
  <c r="G39" i="81"/>
  <c r="D39" i="81"/>
  <c r="B39" i="81"/>
  <c r="A39" i="81"/>
  <c r="G38" i="81"/>
  <c r="D38" i="81"/>
  <c r="B38" i="81"/>
  <c r="A38" i="81"/>
  <c r="G37" i="81"/>
  <c r="D37" i="81"/>
  <c r="B37" i="81"/>
  <c r="A37" i="81"/>
  <c r="G36" i="81"/>
  <c r="D36" i="81"/>
  <c r="B36" i="81"/>
  <c r="A36" i="81"/>
  <c r="G35" i="81"/>
  <c r="D35" i="81"/>
  <c r="B35" i="81"/>
  <c r="A35" i="81"/>
  <c r="G34" i="81"/>
  <c r="D34" i="81"/>
  <c r="B34" i="81"/>
  <c r="A34" i="81"/>
  <c r="G33" i="81"/>
  <c r="D33" i="81"/>
  <c r="B33" i="81"/>
  <c r="A33" i="81"/>
  <c r="G32" i="81"/>
  <c r="D32" i="81"/>
  <c r="B32" i="81"/>
  <c r="A32" i="81"/>
  <c r="G31" i="81"/>
  <c r="D31" i="81"/>
  <c r="B31" i="81"/>
  <c r="A31" i="81"/>
  <c r="G30" i="81"/>
  <c r="D30" i="81"/>
  <c r="B30" i="81"/>
  <c r="A30" i="81"/>
  <c r="G29" i="81"/>
  <c r="D29" i="81"/>
  <c r="B29" i="81"/>
  <c r="A29" i="81"/>
  <c r="G28" i="81"/>
  <c r="D28" i="81"/>
  <c r="B28" i="81"/>
  <c r="A28" i="81"/>
  <c r="G27" i="81"/>
  <c r="D27" i="81"/>
  <c r="B27" i="81"/>
  <c r="A27" i="81"/>
  <c r="G26" i="81"/>
  <c r="D26" i="81"/>
  <c r="B26" i="81"/>
  <c r="A26" i="81"/>
  <c r="G25" i="81"/>
  <c r="D25" i="81"/>
  <c r="B25" i="81"/>
  <c r="A25" i="81"/>
  <c r="G24" i="81"/>
  <c r="D24" i="81"/>
  <c r="B24" i="81"/>
  <c r="A24" i="81"/>
  <c r="G23" i="81"/>
  <c r="D23" i="81"/>
  <c r="B23" i="81"/>
  <c r="A23" i="81"/>
  <c r="G22" i="81"/>
  <c r="D22" i="81"/>
  <c r="B22" i="81"/>
  <c r="A22" i="81"/>
  <c r="G21" i="81"/>
  <c r="D21" i="81"/>
  <c r="B21" i="81"/>
  <c r="A21" i="81"/>
  <c r="G20" i="81"/>
  <c r="D20" i="81"/>
  <c r="B20" i="81"/>
  <c r="A20" i="81"/>
  <c r="G19" i="81"/>
  <c r="D19" i="81"/>
  <c r="B19" i="81"/>
  <c r="A19" i="81"/>
  <c r="G18" i="81"/>
  <c r="D18" i="81"/>
  <c r="B18" i="81"/>
  <c r="A18" i="81"/>
  <c r="G17" i="81"/>
  <c r="D17" i="81"/>
  <c r="B17" i="81"/>
  <c r="A17" i="81"/>
  <c r="G16" i="81"/>
  <c r="D16" i="81"/>
  <c r="B16" i="81"/>
  <c r="A16" i="81"/>
  <c r="G15" i="81"/>
  <c r="D15" i="81"/>
  <c r="B15" i="81"/>
  <c r="A15" i="81"/>
  <c r="G75" i="80"/>
  <c r="D75" i="80"/>
  <c r="B75" i="80"/>
  <c r="A75" i="80"/>
  <c r="G74" i="80"/>
  <c r="D74" i="80"/>
  <c r="B74" i="80"/>
  <c r="A74" i="80"/>
  <c r="G73" i="80"/>
  <c r="D73" i="80"/>
  <c r="B73" i="80"/>
  <c r="A73" i="80"/>
  <c r="G72" i="80"/>
  <c r="D72" i="80"/>
  <c r="B72" i="80"/>
  <c r="A72" i="80"/>
  <c r="G71" i="80"/>
  <c r="D71" i="80"/>
  <c r="B71" i="80"/>
  <c r="A71" i="80"/>
  <c r="G70" i="80"/>
  <c r="D70" i="80"/>
  <c r="B70" i="80"/>
  <c r="A70" i="80"/>
  <c r="G69" i="80"/>
  <c r="D69" i="80"/>
  <c r="B69" i="80"/>
  <c r="A69" i="80"/>
  <c r="G68" i="80"/>
  <c r="D68" i="80"/>
  <c r="B68" i="80"/>
  <c r="A68" i="80"/>
  <c r="G67" i="80"/>
  <c r="D67" i="80"/>
  <c r="B67" i="80"/>
  <c r="A67" i="80"/>
  <c r="G66" i="80"/>
  <c r="D66" i="80"/>
  <c r="B66" i="80"/>
  <c r="A66" i="80"/>
  <c r="G65" i="80"/>
  <c r="D65" i="80"/>
  <c r="B65" i="80"/>
  <c r="A65" i="80"/>
  <c r="G64" i="80"/>
  <c r="D64" i="80"/>
  <c r="B64" i="80"/>
  <c r="A64" i="80"/>
  <c r="G63" i="80"/>
  <c r="D63" i="80"/>
  <c r="B63" i="80"/>
  <c r="A63" i="80"/>
  <c r="G62" i="80"/>
  <c r="D62" i="80"/>
  <c r="B62" i="80"/>
  <c r="A62" i="80"/>
  <c r="G61" i="80"/>
  <c r="D61" i="80"/>
  <c r="B61" i="80"/>
  <c r="A61" i="80"/>
  <c r="G60" i="80"/>
  <c r="D60" i="80"/>
  <c r="B60" i="80"/>
  <c r="A60" i="80"/>
  <c r="G59" i="80"/>
  <c r="D59" i="80"/>
  <c r="B59" i="80"/>
  <c r="A59" i="80"/>
  <c r="G58" i="80"/>
  <c r="D58" i="80"/>
  <c r="B58" i="80"/>
  <c r="A58" i="80"/>
  <c r="G57" i="80"/>
  <c r="D57" i="80"/>
  <c r="B57" i="80"/>
  <c r="A57" i="80"/>
  <c r="G56" i="80"/>
  <c r="D56" i="80"/>
  <c r="B56" i="80"/>
  <c r="A56" i="80"/>
  <c r="G55" i="80"/>
  <c r="D55" i="80"/>
  <c r="B55" i="80"/>
  <c r="A55" i="80"/>
  <c r="G54" i="80"/>
  <c r="D54" i="80"/>
  <c r="B54" i="80"/>
  <c r="A54" i="80"/>
  <c r="G53" i="80"/>
  <c r="D53" i="80"/>
  <c r="B53" i="80"/>
  <c r="A53" i="80"/>
  <c r="G52" i="80"/>
  <c r="D52" i="80"/>
  <c r="B52" i="80"/>
  <c r="A52" i="80"/>
  <c r="G51" i="80"/>
  <c r="D51" i="80"/>
  <c r="B51" i="80"/>
  <c r="A51" i="80"/>
  <c r="G50" i="80"/>
  <c r="D50" i="80"/>
  <c r="B50" i="80"/>
  <c r="A50" i="80"/>
  <c r="G49" i="80"/>
  <c r="D49" i="80"/>
  <c r="B49" i="80"/>
  <c r="A49" i="80"/>
  <c r="G48" i="80"/>
  <c r="D48" i="80"/>
  <c r="B48" i="80"/>
  <c r="A48" i="80"/>
  <c r="G47" i="80"/>
  <c r="D47" i="80"/>
  <c r="B47" i="80"/>
  <c r="A47" i="80"/>
  <c r="G46" i="80"/>
  <c r="D46" i="80"/>
  <c r="B46" i="80"/>
  <c r="A46" i="80"/>
  <c r="G45" i="80"/>
  <c r="D45" i="80"/>
  <c r="B45" i="80"/>
  <c r="A45" i="80"/>
  <c r="G44" i="80"/>
  <c r="D44" i="80"/>
  <c r="B44" i="80"/>
  <c r="A44" i="80"/>
  <c r="G43" i="80"/>
  <c r="D43" i="80"/>
  <c r="B43" i="80"/>
  <c r="A43" i="80"/>
  <c r="G42" i="80"/>
  <c r="D42" i="80"/>
  <c r="B42" i="80"/>
  <c r="A42" i="80"/>
  <c r="G41" i="80"/>
  <c r="D41" i="80"/>
  <c r="B41" i="80"/>
  <c r="A41" i="80"/>
  <c r="G40" i="80"/>
  <c r="D40" i="80"/>
  <c r="B40" i="80"/>
  <c r="A40" i="80"/>
  <c r="G39" i="80"/>
  <c r="D39" i="80"/>
  <c r="B39" i="80"/>
  <c r="A39" i="80"/>
  <c r="G38" i="80"/>
  <c r="D38" i="80"/>
  <c r="B38" i="80"/>
  <c r="A38" i="80"/>
  <c r="G37" i="80"/>
  <c r="D37" i="80"/>
  <c r="B37" i="80"/>
  <c r="A37" i="80"/>
  <c r="G36" i="80"/>
  <c r="D36" i="80"/>
  <c r="B36" i="80"/>
  <c r="A36" i="80"/>
  <c r="G35" i="80"/>
  <c r="D35" i="80"/>
  <c r="B35" i="80"/>
  <c r="A35" i="80"/>
  <c r="G34" i="80"/>
  <c r="D34" i="80"/>
  <c r="B34" i="80"/>
  <c r="A34" i="80"/>
  <c r="G33" i="80"/>
  <c r="D33" i="80"/>
  <c r="B33" i="80"/>
  <c r="A33" i="80"/>
  <c r="G32" i="80"/>
  <c r="D32" i="80"/>
  <c r="B32" i="80"/>
  <c r="A32" i="80"/>
  <c r="G31" i="80"/>
  <c r="D31" i="80"/>
  <c r="B31" i="80"/>
  <c r="A31" i="80"/>
  <c r="G30" i="80"/>
  <c r="D30" i="80"/>
  <c r="B30" i="80"/>
  <c r="A30" i="80"/>
  <c r="G29" i="80"/>
  <c r="D29" i="80"/>
  <c r="B29" i="80"/>
  <c r="A29" i="80"/>
  <c r="G28" i="80"/>
  <c r="D28" i="80"/>
  <c r="B28" i="80"/>
  <c r="A28" i="80"/>
  <c r="G27" i="80"/>
  <c r="D27" i="80"/>
  <c r="B27" i="80"/>
  <c r="A27" i="80"/>
  <c r="G26" i="80"/>
  <c r="D26" i="80"/>
  <c r="B26" i="80"/>
  <c r="A26" i="80"/>
  <c r="G25" i="80"/>
  <c r="D25" i="80"/>
  <c r="B25" i="80"/>
  <c r="A25" i="80"/>
  <c r="G24" i="80"/>
  <c r="D24" i="80"/>
  <c r="B24" i="80"/>
  <c r="A24" i="80"/>
  <c r="G23" i="80"/>
  <c r="D23" i="80"/>
  <c r="B23" i="80"/>
  <c r="A23" i="80"/>
  <c r="G22" i="80"/>
  <c r="D22" i="80"/>
  <c r="B22" i="80"/>
  <c r="A22" i="80"/>
  <c r="G21" i="80"/>
  <c r="D21" i="80"/>
  <c r="B21" i="80"/>
  <c r="A21" i="80"/>
  <c r="G20" i="80"/>
  <c r="D20" i="80"/>
  <c r="B20" i="80"/>
  <c r="A20" i="80"/>
  <c r="G19" i="80"/>
  <c r="D19" i="80"/>
  <c r="B19" i="80"/>
  <c r="A19" i="80"/>
  <c r="G18" i="80"/>
  <c r="D18" i="80"/>
  <c r="B18" i="80"/>
  <c r="A18" i="80"/>
  <c r="G17" i="80"/>
  <c r="D17" i="80"/>
  <c r="B17" i="80"/>
  <c r="A17" i="80"/>
  <c r="G16" i="80"/>
  <c r="D16" i="80"/>
  <c r="B16" i="80"/>
  <c r="A16" i="80"/>
  <c r="G15" i="80"/>
  <c r="D15" i="80"/>
  <c r="B15" i="80"/>
  <c r="A15" i="80"/>
  <c r="G75" i="79"/>
  <c r="D75" i="79"/>
  <c r="B75" i="79"/>
  <c r="A75" i="79"/>
  <c r="G74" i="79"/>
  <c r="D74" i="79"/>
  <c r="B74" i="79"/>
  <c r="A74" i="79"/>
  <c r="G73" i="79"/>
  <c r="D73" i="79"/>
  <c r="B73" i="79"/>
  <c r="A73" i="79"/>
  <c r="G72" i="79"/>
  <c r="D72" i="79"/>
  <c r="B72" i="79"/>
  <c r="A72" i="79"/>
  <c r="G71" i="79"/>
  <c r="D71" i="79"/>
  <c r="B71" i="79"/>
  <c r="A71" i="79"/>
  <c r="G70" i="79"/>
  <c r="D70" i="79"/>
  <c r="B70" i="79"/>
  <c r="A70" i="79"/>
  <c r="G69" i="79"/>
  <c r="D69" i="79"/>
  <c r="B69" i="79"/>
  <c r="A69" i="79"/>
  <c r="G68" i="79"/>
  <c r="D68" i="79"/>
  <c r="B68" i="79"/>
  <c r="A68" i="79"/>
  <c r="G67" i="79"/>
  <c r="D67" i="79"/>
  <c r="B67" i="79"/>
  <c r="A67" i="79"/>
  <c r="G66" i="79"/>
  <c r="D66" i="79"/>
  <c r="B66" i="79"/>
  <c r="A66" i="79"/>
  <c r="G65" i="79"/>
  <c r="D65" i="79"/>
  <c r="B65" i="79"/>
  <c r="A65" i="79"/>
  <c r="G64" i="79"/>
  <c r="D64" i="79"/>
  <c r="B64" i="79"/>
  <c r="A64" i="79"/>
  <c r="G63" i="79"/>
  <c r="D63" i="79"/>
  <c r="B63" i="79"/>
  <c r="A63" i="79"/>
  <c r="G62" i="79"/>
  <c r="D62" i="79"/>
  <c r="B62" i="79"/>
  <c r="A62" i="79"/>
  <c r="G61" i="79"/>
  <c r="D61" i="79"/>
  <c r="B61" i="79"/>
  <c r="A61" i="79"/>
  <c r="G60" i="79"/>
  <c r="D60" i="79"/>
  <c r="B60" i="79"/>
  <c r="A60" i="79"/>
  <c r="G59" i="79"/>
  <c r="D59" i="79"/>
  <c r="B59" i="79"/>
  <c r="A59" i="79"/>
  <c r="G58" i="79"/>
  <c r="D58" i="79"/>
  <c r="B58" i="79"/>
  <c r="A58" i="79"/>
  <c r="G57" i="79"/>
  <c r="D57" i="79"/>
  <c r="B57" i="79"/>
  <c r="A57" i="79"/>
  <c r="G56" i="79"/>
  <c r="D56" i="79"/>
  <c r="B56" i="79"/>
  <c r="A56" i="79"/>
  <c r="G55" i="79"/>
  <c r="D55" i="79"/>
  <c r="B55" i="79"/>
  <c r="A55" i="79"/>
  <c r="G54" i="79"/>
  <c r="D54" i="79"/>
  <c r="B54" i="79"/>
  <c r="A54" i="79"/>
  <c r="G53" i="79"/>
  <c r="D53" i="79"/>
  <c r="B53" i="79"/>
  <c r="A53" i="79"/>
  <c r="G52" i="79"/>
  <c r="D52" i="79"/>
  <c r="B52" i="79"/>
  <c r="A52" i="79"/>
  <c r="G51" i="79"/>
  <c r="D51" i="79"/>
  <c r="B51" i="79"/>
  <c r="A51" i="79"/>
  <c r="G50" i="79"/>
  <c r="D50" i="79"/>
  <c r="B50" i="79"/>
  <c r="A50" i="79"/>
  <c r="G49" i="79"/>
  <c r="D49" i="79"/>
  <c r="B49" i="79"/>
  <c r="A49" i="79"/>
  <c r="G48" i="79"/>
  <c r="D48" i="79"/>
  <c r="B48" i="79"/>
  <c r="A48" i="79"/>
  <c r="G47" i="79"/>
  <c r="D47" i="79"/>
  <c r="B47" i="79"/>
  <c r="A47" i="79"/>
  <c r="G46" i="79"/>
  <c r="D46" i="79"/>
  <c r="B46" i="79"/>
  <c r="A46" i="79"/>
  <c r="G45" i="79"/>
  <c r="D45" i="79"/>
  <c r="B45" i="79"/>
  <c r="A45" i="79"/>
  <c r="G44" i="79"/>
  <c r="D44" i="79"/>
  <c r="B44" i="79"/>
  <c r="A44" i="79"/>
  <c r="G43" i="79"/>
  <c r="D43" i="79"/>
  <c r="B43" i="79"/>
  <c r="A43" i="79"/>
  <c r="G42" i="79"/>
  <c r="D42" i="79"/>
  <c r="B42" i="79"/>
  <c r="A42" i="79"/>
  <c r="G41" i="79"/>
  <c r="D41" i="79"/>
  <c r="B41" i="79"/>
  <c r="A41" i="79"/>
  <c r="G40" i="79"/>
  <c r="D40" i="79"/>
  <c r="B40" i="79"/>
  <c r="A40" i="79"/>
  <c r="G39" i="79"/>
  <c r="D39" i="79"/>
  <c r="B39" i="79"/>
  <c r="A39" i="79"/>
  <c r="G38" i="79"/>
  <c r="D38" i="79"/>
  <c r="B38" i="79"/>
  <c r="A38" i="79"/>
  <c r="G37" i="79"/>
  <c r="D37" i="79"/>
  <c r="B37" i="79"/>
  <c r="A37" i="79"/>
  <c r="G36" i="79"/>
  <c r="D36" i="79"/>
  <c r="B36" i="79"/>
  <c r="A36" i="79"/>
  <c r="G35" i="79"/>
  <c r="D35" i="79"/>
  <c r="B35" i="79"/>
  <c r="A35" i="79"/>
  <c r="G34" i="79"/>
  <c r="D34" i="79"/>
  <c r="B34" i="79"/>
  <c r="A34" i="79"/>
  <c r="G33" i="79"/>
  <c r="D33" i="79"/>
  <c r="B33" i="79"/>
  <c r="A33" i="79"/>
  <c r="G32" i="79"/>
  <c r="D32" i="79"/>
  <c r="B32" i="79"/>
  <c r="A32" i="79"/>
  <c r="G31" i="79"/>
  <c r="D31" i="79"/>
  <c r="B31" i="79"/>
  <c r="A31" i="79"/>
  <c r="G30" i="79"/>
  <c r="D30" i="79"/>
  <c r="B30" i="79"/>
  <c r="A30" i="79"/>
  <c r="G29" i="79"/>
  <c r="D29" i="79"/>
  <c r="B29" i="79"/>
  <c r="A29" i="79"/>
  <c r="G28" i="79"/>
  <c r="D28" i="79"/>
  <c r="B28" i="79"/>
  <c r="A28" i="79"/>
  <c r="G27" i="79"/>
  <c r="D27" i="79"/>
  <c r="B27" i="79"/>
  <c r="A27" i="79"/>
  <c r="G26" i="79"/>
  <c r="D26" i="79"/>
  <c r="B26" i="79"/>
  <c r="A26" i="79"/>
  <c r="G25" i="79"/>
  <c r="D25" i="79"/>
  <c r="B25" i="79"/>
  <c r="A25" i="79"/>
  <c r="G24" i="79"/>
  <c r="D24" i="79"/>
  <c r="B24" i="79"/>
  <c r="A24" i="79"/>
  <c r="G23" i="79"/>
  <c r="D23" i="79"/>
  <c r="B23" i="79"/>
  <c r="A23" i="79"/>
  <c r="G22" i="79"/>
  <c r="D22" i="79"/>
  <c r="B22" i="79"/>
  <c r="A22" i="79"/>
  <c r="G21" i="79"/>
  <c r="D21" i="79"/>
  <c r="B21" i="79"/>
  <c r="A21" i="79"/>
  <c r="G20" i="79"/>
  <c r="D20" i="79"/>
  <c r="B20" i="79"/>
  <c r="A20" i="79"/>
  <c r="G19" i="79"/>
  <c r="D19" i="79"/>
  <c r="B19" i="79"/>
  <c r="A19" i="79"/>
  <c r="G18" i="79"/>
  <c r="D18" i="79"/>
  <c r="B18" i="79"/>
  <c r="A18" i="79"/>
  <c r="G17" i="79"/>
  <c r="D17" i="79"/>
  <c r="B17" i="79"/>
  <c r="A17" i="79"/>
  <c r="G16" i="79"/>
  <c r="D16" i="79"/>
  <c r="B16" i="79"/>
  <c r="A16" i="79"/>
  <c r="G15" i="79"/>
  <c r="D15" i="79"/>
  <c r="B15" i="79"/>
  <c r="A15" i="79"/>
  <c r="G75" i="78"/>
  <c r="D75" i="78"/>
  <c r="B75" i="78"/>
  <c r="A75" i="78"/>
  <c r="G74" i="78"/>
  <c r="D74" i="78"/>
  <c r="B74" i="78"/>
  <c r="A74" i="78"/>
  <c r="G73" i="78"/>
  <c r="D73" i="78"/>
  <c r="B73" i="78"/>
  <c r="A73" i="78"/>
  <c r="G72" i="78"/>
  <c r="D72" i="78"/>
  <c r="B72" i="78"/>
  <c r="A72" i="78"/>
  <c r="G71" i="78"/>
  <c r="D71" i="78"/>
  <c r="B71" i="78"/>
  <c r="A71" i="78"/>
  <c r="G70" i="78"/>
  <c r="D70" i="78"/>
  <c r="B70" i="78"/>
  <c r="A70" i="78"/>
  <c r="G69" i="78"/>
  <c r="D69" i="78"/>
  <c r="B69" i="78"/>
  <c r="A69" i="78"/>
  <c r="G68" i="78"/>
  <c r="D68" i="78"/>
  <c r="B68" i="78"/>
  <c r="A68" i="78"/>
  <c r="G67" i="78"/>
  <c r="D67" i="78"/>
  <c r="B67" i="78"/>
  <c r="A67" i="78"/>
  <c r="G66" i="78"/>
  <c r="D66" i="78"/>
  <c r="B66" i="78"/>
  <c r="A66" i="78"/>
  <c r="G65" i="78"/>
  <c r="D65" i="78"/>
  <c r="B65" i="78"/>
  <c r="A65" i="78"/>
  <c r="G64" i="78"/>
  <c r="D64" i="78"/>
  <c r="B64" i="78"/>
  <c r="A64" i="78"/>
  <c r="G63" i="78"/>
  <c r="D63" i="78"/>
  <c r="B63" i="78"/>
  <c r="A63" i="78"/>
  <c r="G62" i="78"/>
  <c r="D62" i="78"/>
  <c r="B62" i="78"/>
  <c r="A62" i="78"/>
  <c r="G61" i="78"/>
  <c r="D61" i="78"/>
  <c r="B61" i="78"/>
  <c r="A61" i="78"/>
  <c r="G60" i="78"/>
  <c r="D60" i="78"/>
  <c r="B60" i="78"/>
  <c r="A60" i="78"/>
  <c r="G59" i="78"/>
  <c r="D59" i="78"/>
  <c r="B59" i="78"/>
  <c r="A59" i="78"/>
  <c r="G58" i="78"/>
  <c r="D58" i="78"/>
  <c r="B58" i="78"/>
  <c r="A58" i="78"/>
  <c r="G57" i="78"/>
  <c r="D57" i="78"/>
  <c r="B57" i="78"/>
  <c r="A57" i="78"/>
  <c r="G56" i="78"/>
  <c r="D56" i="78"/>
  <c r="B56" i="78"/>
  <c r="A56" i="78"/>
  <c r="G55" i="78"/>
  <c r="D55" i="78"/>
  <c r="B55" i="78"/>
  <c r="A55" i="78"/>
  <c r="G54" i="78"/>
  <c r="D54" i="78"/>
  <c r="B54" i="78"/>
  <c r="A54" i="78"/>
  <c r="G53" i="78"/>
  <c r="D53" i="78"/>
  <c r="B53" i="78"/>
  <c r="A53" i="78"/>
  <c r="G52" i="78"/>
  <c r="D52" i="78"/>
  <c r="B52" i="78"/>
  <c r="A52" i="78"/>
  <c r="G51" i="78"/>
  <c r="D51" i="78"/>
  <c r="B51" i="78"/>
  <c r="A51" i="78"/>
  <c r="G50" i="78"/>
  <c r="D50" i="78"/>
  <c r="B50" i="78"/>
  <c r="A50" i="78"/>
  <c r="G49" i="78"/>
  <c r="D49" i="78"/>
  <c r="B49" i="78"/>
  <c r="A49" i="78"/>
  <c r="G48" i="78"/>
  <c r="D48" i="78"/>
  <c r="B48" i="78"/>
  <c r="A48" i="78"/>
  <c r="G47" i="78"/>
  <c r="D47" i="78"/>
  <c r="B47" i="78"/>
  <c r="A47" i="78"/>
  <c r="G46" i="78"/>
  <c r="D46" i="78"/>
  <c r="B46" i="78"/>
  <c r="A46" i="78"/>
  <c r="G45" i="78"/>
  <c r="D45" i="78"/>
  <c r="B45" i="78"/>
  <c r="A45" i="78"/>
  <c r="G44" i="78"/>
  <c r="D44" i="78"/>
  <c r="B44" i="78"/>
  <c r="A44" i="78"/>
  <c r="G43" i="78"/>
  <c r="D43" i="78"/>
  <c r="B43" i="78"/>
  <c r="A43" i="78"/>
  <c r="G42" i="78"/>
  <c r="D42" i="78"/>
  <c r="B42" i="78"/>
  <c r="A42" i="78"/>
  <c r="G41" i="78"/>
  <c r="D41" i="78"/>
  <c r="B41" i="78"/>
  <c r="A41" i="78"/>
  <c r="G40" i="78"/>
  <c r="D40" i="78"/>
  <c r="B40" i="78"/>
  <c r="A40" i="78"/>
  <c r="G39" i="78"/>
  <c r="D39" i="78"/>
  <c r="B39" i="78"/>
  <c r="A39" i="78"/>
  <c r="G38" i="78"/>
  <c r="D38" i="78"/>
  <c r="B38" i="78"/>
  <c r="A38" i="78"/>
  <c r="G37" i="78"/>
  <c r="D37" i="78"/>
  <c r="B37" i="78"/>
  <c r="A37" i="78"/>
  <c r="G36" i="78"/>
  <c r="D36" i="78"/>
  <c r="B36" i="78"/>
  <c r="A36" i="78"/>
  <c r="G35" i="78"/>
  <c r="D35" i="78"/>
  <c r="B35" i="78"/>
  <c r="A35" i="78"/>
  <c r="G34" i="78"/>
  <c r="D34" i="78"/>
  <c r="B34" i="78"/>
  <c r="A34" i="78"/>
  <c r="G33" i="78"/>
  <c r="D33" i="78"/>
  <c r="B33" i="78"/>
  <c r="A33" i="78"/>
  <c r="G32" i="78"/>
  <c r="D32" i="78"/>
  <c r="B32" i="78"/>
  <c r="A32" i="78"/>
  <c r="G31" i="78"/>
  <c r="D31" i="78"/>
  <c r="B31" i="78"/>
  <c r="A31" i="78"/>
  <c r="G30" i="78"/>
  <c r="D30" i="78"/>
  <c r="B30" i="78"/>
  <c r="A30" i="78"/>
  <c r="G29" i="78"/>
  <c r="D29" i="78"/>
  <c r="B29" i="78"/>
  <c r="A29" i="78"/>
  <c r="G28" i="78"/>
  <c r="D28" i="78"/>
  <c r="B28" i="78"/>
  <c r="A28" i="78"/>
  <c r="G27" i="78"/>
  <c r="D27" i="78"/>
  <c r="B27" i="78"/>
  <c r="A27" i="78"/>
  <c r="G26" i="78"/>
  <c r="D26" i="78"/>
  <c r="B26" i="78"/>
  <c r="A26" i="78"/>
  <c r="G25" i="78"/>
  <c r="D25" i="78"/>
  <c r="B25" i="78"/>
  <c r="A25" i="78"/>
  <c r="G24" i="78"/>
  <c r="D24" i="78"/>
  <c r="B24" i="78"/>
  <c r="A24" i="78"/>
  <c r="G23" i="78"/>
  <c r="D23" i="78"/>
  <c r="B23" i="78"/>
  <c r="A23" i="78"/>
  <c r="G22" i="78"/>
  <c r="D22" i="78"/>
  <c r="B22" i="78"/>
  <c r="A22" i="78"/>
  <c r="G21" i="78"/>
  <c r="D21" i="78"/>
  <c r="B21" i="78"/>
  <c r="A21" i="78"/>
  <c r="G20" i="78"/>
  <c r="D20" i="78"/>
  <c r="B20" i="78"/>
  <c r="A20" i="78"/>
  <c r="G19" i="78"/>
  <c r="D19" i="78"/>
  <c r="B19" i="78"/>
  <c r="A19" i="78"/>
  <c r="G18" i="78"/>
  <c r="D18" i="78"/>
  <c r="B18" i="78"/>
  <c r="A18" i="78"/>
  <c r="G17" i="78"/>
  <c r="D17" i="78"/>
  <c r="B17" i="78"/>
  <c r="A17" i="78"/>
  <c r="G16" i="78"/>
  <c r="D16" i="78"/>
  <c r="B16" i="78"/>
  <c r="A16" i="78"/>
  <c r="G15" i="78"/>
  <c r="D15" i="78"/>
  <c r="B15" i="78"/>
  <c r="A15" i="78"/>
  <c r="G75" i="77"/>
  <c r="D75" i="77"/>
  <c r="B75" i="77"/>
  <c r="A75" i="77"/>
  <c r="G74" i="77"/>
  <c r="D74" i="77"/>
  <c r="B74" i="77"/>
  <c r="A74" i="77"/>
  <c r="G73" i="77"/>
  <c r="D73" i="77"/>
  <c r="B73" i="77"/>
  <c r="A73" i="77"/>
  <c r="G72" i="77"/>
  <c r="D72" i="77"/>
  <c r="B72" i="77"/>
  <c r="A72" i="77"/>
  <c r="G71" i="77"/>
  <c r="D71" i="77"/>
  <c r="B71" i="77"/>
  <c r="A71" i="77"/>
  <c r="G70" i="77"/>
  <c r="D70" i="77"/>
  <c r="B70" i="77"/>
  <c r="A70" i="77"/>
  <c r="G69" i="77"/>
  <c r="D69" i="77"/>
  <c r="B69" i="77"/>
  <c r="A69" i="77"/>
  <c r="G68" i="77"/>
  <c r="D68" i="77"/>
  <c r="B68" i="77"/>
  <c r="A68" i="77"/>
  <c r="G67" i="77"/>
  <c r="D67" i="77"/>
  <c r="B67" i="77"/>
  <c r="A67" i="77"/>
  <c r="G66" i="77"/>
  <c r="D66" i="77"/>
  <c r="B66" i="77"/>
  <c r="A66" i="77"/>
  <c r="G65" i="77"/>
  <c r="D65" i="77"/>
  <c r="B65" i="77"/>
  <c r="A65" i="77"/>
  <c r="G64" i="77"/>
  <c r="D64" i="77"/>
  <c r="B64" i="77"/>
  <c r="A64" i="77"/>
  <c r="G63" i="77"/>
  <c r="D63" i="77"/>
  <c r="B63" i="77"/>
  <c r="A63" i="77"/>
  <c r="G62" i="77"/>
  <c r="D62" i="77"/>
  <c r="B62" i="77"/>
  <c r="A62" i="77"/>
  <c r="G61" i="77"/>
  <c r="D61" i="77"/>
  <c r="B61" i="77"/>
  <c r="A61" i="77"/>
  <c r="G60" i="77"/>
  <c r="D60" i="77"/>
  <c r="B60" i="77"/>
  <c r="A60" i="77"/>
  <c r="G59" i="77"/>
  <c r="D59" i="77"/>
  <c r="B59" i="77"/>
  <c r="A59" i="77"/>
  <c r="G58" i="77"/>
  <c r="D58" i="77"/>
  <c r="B58" i="77"/>
  <c r="A58" i="77"/>
  <c r="G57" i="77"/>
  <c r="D57" i="77"/>
  <c r="B57" i="77"/>
  <c r="A57" i="77"/>
  <c r="G56" i="77"/>
  <c r="D56" i="77"/>
  <c r="B56" i="77"/>
  <c r="A56" i="77"/>
  <c r="G55" i="77"/>
  <c r="D55" i="77"/>
  <c r="B55" i="77"/>
  <c r="A55" i="77"/>
  <c r="G54" i="77"/>
  <c r="D54" i="77"/>
  <c r="B54" i="77"/>
  <c r="A54" i="77"/>
  <c r="G53" i="77"/>
  <c r="D53" i="77"/>
  <c r="B53" i="77"/>
  <c r="A53" i="77"/>
  <c r="G52" i="77"/>
  <c r="D52" i="77"/>
  <c r="B52" i="77"/>
  <c r="A52" i="77"/>
  <c r="G51" i="77"/>
  <c r="D51" i="77"/>
  <c r="B51" i="77"/>
  <c r="A51" i="77"/>
  <c r="G50" i="77"/>
  <c r="D50" i="77"/>
  <c r="B50" i="77"/>
  <c r="A50" i="77"/>
  <c r="G49" i="77"/>
  <c r="D49" i="77"/>
  <c r="B49" i="77"/>
  <c r="A49" i="77"/>
  <c r="G48" i="77"/>
  <c r="D48" i="77"/>
  <c r="B48" i="77"/>
  <c r="A48" i="77"/>
  <c r="G47" i="77"/>
  <c r="D47" i="77"/>
  <c r="B47" i="77"/>
  <c r="A47" i="77"/>
  <c r="G46" i="77"/>
  <c r="D46" i="77"/>
  <c r="B46" i="77"/>
  <c r="A46" i="77"/>
  <c r="G45" i="77"/>
  <c r="D45" i="77"/>
  <c r="B45" i="77"/>
  <c r="A45" i="77"/>
  <c r="G44" i="77"/>
  <c r="D44" i="77"/>
  <c r="B44" i="77"/>
  <c r="A44" i="77"/>
  <c r="G43" i="77"/>
  <c r="D43" i="77"/>
  <c r="B43" i="77"/>
  <c r="A43" i="77"/>
  <c r="G42" i="77"/>
  <c r="D42" i="77"/>
  <c r="B42" i="77"/>
  <c r="A42" i="77"/>
  <c r="G41" i="77"/>
  <c r="D41" i="77"/>
  <c r="B41" i="77"/>
  <c r="A41" i="77"/>
  <c r="G40" i="77"/>
  <c r="D40" i="77"/>
  <c r="B40" i="77"/>
  <c r="A40" i="77"/>
  <c r="G39" i="77"/>
  <c r="D39" i="77"/>
  <c r="B39" i="77"/>
  <c r="A39" i="77"/>
  <c r="G38" i="77"/>
  <c r="D38" i="77"/>
  <c r="B38" i="77"/>
  <c r="A38" i="77"/>
  <c r="G37" i="77"/>
  <c r="D37" i="77"/>
  <c r="B37" i="77"/>
  <c r="A37" i="77"/>
  <c r="G36" i="77"/>
  <c r="D36" i="77"/>
  <c r="B36" i="77"/>
  <c r="A36" i="77"/>
  <c r="G35" i="77"/>
  <c r="D35" i="77"/>
  <c r="B35" i="77"/>
  <c r="A35" i="77"/>
  <c r="G34" i="77"/>
  <c r="D34" i="77"/>
  <c r="B34" i="77"/>
  <c r="A34" i="77"/>
  <c r="G33" i="77"/>
  <c r="D33" i="77"/>
  <c r="B33" i="77"/>
  <c r="A33" i="77"/>
  <c r="G32" i="77"/>
  <c r="D32" i="77"/>
  <c r="B32" i="77"/>
  <c r="A32" i="77"/>
  <c r="G31" i="77"/>
  <c r="D31" i="77"/>
  <c r="B31" i="77"/>
  <c r="A31" i="77"/>
  <c r="G30" i="77"/>
  <c r="D30" i="77"/>
  <c r="B30" i="77"/>
  <c r="A30" i="77"/>
  <c r="G29" i="77"/>
  <c r="D29" i="77"/>
  <c r="B29" i="77"/>
  <c r="A29" i="77"/>
  <c r="G28" i="77"/>
  <c r="D28" i="77"/>
  <c r="B28" i="77"/>
  <c r="A28" i="77"/>
  <c r="G27" i="77"/>
  <c r="D27" i="77"/>
  <c r="B27" i="77"/>
  <c r="A27" i="77"/>
  <c r="G26" i="77"/>
  <c r="D26" i="77"/>
  <c r="B26" i="77"/>
  <c r="A26" i="77"/>
  <c r="G25" i="77"/>
  <c r="D25" i="77"/>
  <c r="B25" i="77"/>
  <c r="A25" i="77"/>
  <c r="G24" i="77"/>
  <c r="D24" i="77"/>
  <c r="B24" i="77"/>
  <c r="A24" i="77"/>
  <c r="G23" i="77"/>
  <c r="D23" i="77"/>
  <c r="B23" i="77"/>
  <c r="A23" i="77"/>
  <c r="G22" i="77"/>
  <c r="D22" i="77"/>
  <c r="B22" i="77"/>
  <c r="A22" i="77"/>
  <c r="G21" i="77"/>
  <c r="D21" i="77"/>
  <c r="B21" i="77"/>
  <c r="A21" i="77"/>
  <c r="G20" i="77"/>
  <c r="D20" i="77"/>
  <c r="B20" i="77"/>
  <c r="A20" i="77"/>
  <c r="G19" i="77"/>
  <c r="D19" i="77"/>
  <c r="B19" i="77"/>
  <c r="A19" i="77"/>
  <c r="G18" i="77"/>
  <c r="D18" i="77"/>
  <c r="B18" i="77"/>
  <c r="A18" i="77"/>
  <c r="G17" i="77"/>
  <c r="D17" i="77"/>
  <c r="B17" i="77"/>
  <c r="A17" i="77"/>
  <c r="G16" i="77"/>
  <c r="D16" i="77"/>
  <c r="B16" i="77"/>
  <c r="A16" i="77"/>
  <c r="G15" i="77"/>
  <c r="D15" i="77"/>
  <c r="B15" i="77"/>
  <c r="A15" i="77"/>
  <c r="G75" i="76"/>
  <c r="D75" i="76"/>
  <c r="B75" i="76"/>
  <c r="A75" i="76"/>
  <c r="G74" i="76"/>
  <c r="D74" i="76"/>
  <c r="B74" i="76"/>
  <c r="A74" i="76"/>
  <c r="G73" i="76"/>
  <c r="D73" i="76"/>
  <c r="B73" i="76"/>
  <c r="A73" i="76"/>
  <c r="G72" i="76"/>
  <c r="D72" i="76"/>
  <c r="B72" i="76"/>
  <c r="A72" i="76"/>
  <c r="G71" i="76"/>
  <c r="D71" i="76"/>
  <c r="B71" i="76"/>
  <c r="A71" i="76"/>
  <c r="G70" i="76"/>
  <c r="D70" i="76"/>
  <c r="B70" i="76"/>
  <c r="A70" i="76"/>
  <c r="G69" i="76"/>
  <c r="D69" i="76"/>
  <c r="B69" i="76"/>
  <c r="A69" i="76"/>
  <c r="G68" i="76"/>
  <c r="D68" i="76"/>
  <c r="B68" i="76"/>
  <c r="A68" i="76"/>
  <c r="G67" i="76"/>
  <c r="D67" i="76"/>
  <c r="B67" i="76"/>
  <c r="A67" i="76"/>
  <c r="G66" i="76"/>
  <c r="D66" i="76"/>
  <c r="B66" i="76"/>
  <c r="A66" i="76"/>
  <c r="G65" i="76"/>
  <c r="D65" i="76"/>
  <c r="B65" i="76"/>
  <c r="A65" i="76"/>
  <c r="G64" i="76"/>
  <c r="D64" i="76"/>
  <c r="B64" i="76"/>
  <c r="A64" i="76"/>
  <c r="G63" i="76"/>
  <c r="D63" i="76"/>
  <c r="B63" i="76"/>
  <c r="A63" i="76"/>
  <c r="G62" i="76"/>
  <c r="D62" i="76"/>
  <c r="B62" i="76"/>
  <c r="A62" i="76"/>
  <c r="G61" i="76"/>
  <c r="D61" i="76"/>
  <c r="B61" i="76"/>
  <c r="A61" i="76"/>
  <c r="G60" i="76"/>
  <c r="D60" i="76"/>
  <c r="B60" i="76"/>
  <c r="A60" i="76"/>
  <c r="G59" i="76"/>
  <c r="D59" i="76"/>
  <c r="B59" i="76"/>
  <c r="A59" i="76"/>
  <c r="G58" i="76"/>
  <c r="D58" i="76"/>
  <c r="B58" i="76"/>
  <c r="A58" i="76"/>
  <c r="G57" i="76"/>
  <c r="D57" i="76"/>
  <c r="B57" i="76"/>
  <c r="A57" i="76"/>
  <c r="G56" i="76"/>
  <c r="D56" i="76"/>
  <c r="B56" i="76"/>
  <c r="A56" i="76"/>
  <c r="G55" i="76"/>
  <c r="D55" i="76"/>
  <c r="B55" i="76"/>
  <c r="A55" i="76"/>
  <c r="G54" i="76"/>
  <c r="D54" i="76"/>
  <c r="B54" i="76"/>
  <c r="A54" i="76"/>
  <c r="G53" i="76"/>
  <c r="D53" i="76"/>
  <c r="B53" i="76"/>
  <c r="A53" i="76"/>
  <c r="G52" i="76"/>
  <c r="D52" i="76"/>
  <c r="B52" i="76"/>
  <c r="A52" i="76"/>
  <c r="G51" i="76"/>
  <c r="D51" i="76"/>
  <c r="B51" i="76"/>
  <c r="A51" i="76"/>
  <c r="G50" i="76"/>
  <c r="D50" i="76"/>
  <c r="B50" i="76"/>
  <c r="A50" i="76"/>
  <c r="G49" i="76"/>
  <c r="D49" i="76"/>
  <c r="B49" i="76"/>
  <c r="A49" i="76"/>
  <c r="G48" i="76"/>
  <c r="D48" i="76"/>
  <c r="B48" i="76"/>
  <c r="A48" i="76"/>
  <c r="G47" i="76"/>
  <c r="D47" i="76"/>
  <c r="B47" i="76"/>
  <c r="A47" i="76"/>
  <c r="G46" i="76"/>
  <c r="D46" i="76"/>
  <c r="B46" i="76"/>
  <c r="A46" i="76"/>
  <c r="G45" i="76"/>
  <c r="D45" i="76"/>
  <c r="B45" i="76"/>
  <c r="A45" i="76"/>
  <c r="G44" i="76"/>
  <c r="D44" i="76"/>
  <c r="B44" i="76"/>
  <c r="A44" i="76"/>
  <c r="G43" i="76"/>
  <c r="D43" i="76"/>
  <c r="B43" i="76"/>
  <c r="A43" i="76"/>
  <c r="G42" i="76"/>
  <c r="D42" i="76"/>
  <c r="B42" i="76"/>
  <c r="A42" i="76"/>
  <c r="G41" i="76"/>
  <c r="D41" i="76"/>
  <c r="B41" i="76"/>
  <c r="A41" i="76"/>
  <c r="G40" i="76"/>
  <c r="D40" i="76"/>
  <c r="B40" i="76"/>
  <c r="A40" i="76"/>
  <c r="G39" i="76"/>
  <c r="D39" i="76"/>
  <c r="B39" i="76"/>
  <c r="A39" i="76"/>
  <c r="G38" i="76"/>
  <c r="D38" i="76"/>
  <c r="B38" i="76"/>
  <c r="A38" i="76"/>
  <c r="G37" i="76"/>
  <c r="D37" i="76"/>
  <c r="B37" i="76"/>
  <c r="A37" i="76"/>
  <c r="G36" i="76"/>
  <c r="D36" i="76"/>
  <c r="B36" i="76"/>
  <c r="A36" i="76"/>
  <c r="G35" i="76"/>
  <c r="D35" i="76"/>
  <c r="B35" i="76"/>
  <c r="A35" i="76"/>
  <c r="G34" i="76"/>
  <c r="D34" i="76"/>
  <c r="B34" i="76"/>
  <c r="A34" i="76"/>
  <c r="G33" i="76"/>
  <c r="D33" i="76"/>
  <c r="B33" i="76"/>
  <c r="A33" i="76"/>
  <c r="G32" i="76"/>
  <c r="D32" i="76"/>
  <c r="B32" i="76"/>
  <c r="A32" i="76"/>
  <c r="G31" i="76"/>
  <c r="D31" i="76"/>
  <c r="B31" i="76"/>
  <c r="A31" i="76"/>
  <c r="G30" i="76"/>
  <c r="D30" i="76"/>
  <c r="B30" i="76"/>
  <c r="A30" i="76"/>
  <c r="G29" i="76"/>
  <c r="D29" i="76"/>
  <c r="B29" i="76"/>
  <c r="A29" i="76"/>
  <c r="G28" i="76"/>
  <c r="D28" i="76"/>
  <c r="B28" i="76"/>
  <c r="A28" i="76"/>
  <c r="G27" i="76"/>
  <c r="D27" i="76"/>
  <c r="B27" i="76"/>
  <c r="A27" i="76"/>
  <c r="G26" i="76"/>
  <c r="D26" i="76"/>
  <c r="B26" i="76"/>
  <c r="A26" i="76"/>
  <c r="G25" i="76"/>
  <c r="D25" i="76"/>
  <c r="B25" i="76"/>
  <c r="A25" i="76"/>
  <c r="G24" i="76"/>
  <c r="D24" i="76"/>
  <c r="B24" i="76"/>
  <c r="A24" i="76"/>
  <c r="G23" i="76"/>
  <c r="D23" i="76"/>
  <c r="B23" i="76"/>
  <c r="A23" i="76"/>
  <c r="G22" i="76"/>
  <c r="D22" i="76"/>
  <c r="B22" i="76"/>
  <c r="A22" i="76"/>
  <c r="G21" i="76"/>
  <c r="D21" i="76"/>
  <c r="B21" i="76"/>
  <c r="A21" i="76"/>
  <c r="G20" i="76"/>
  <c r="D20" i="76"/>
  <c r="B20" i="76"/>
  <c r="A20" i="76"/>
  <c r="G19" i="76"/>
  <c r="D19" i="76"/>
  <c r="B19" i="76"/>
  <c r="A19" i="76"/>
  <c r="G18" i="76"/>
  <c r="D18" i="76"/>
  <c r="B18" i="76"/>
  <c r="A18" i="76"/>
  <c r="G17" i="76"/>
  <c r="D17" i="76"/>
  <c r="B17" i="76"/>
  <c r="A17" i="76"/>
  <c r="G16" i="76"/>
  <c r="D16" i="76"/>
  <c r="B16" i="76"/>
  <c r="A16" i="76"/>
  <c r="G15" i="76"/>
  <c r="D15" i="76"/>
  <c r="B15" i="76"/>
  <c r="A15" i="76"/>
  <c r="G75" i="75"/>
  <c r="D75" i="75"/>
  <c r="B75" i="75"/>
  <c r="A75" i="75"/>
  <c r="G74" i="75"/>
  <c r="D74" i="75"/>
  <c r="B74" i="75"/>
  <c r="A74" i="75"/>
  <c r="G73" i="75"/>
  <c r="D73" i="75"/>
  <c r="B73" i="75"/>
  <c r="A73" i="75"/>
  <c r="G72" i="75"/>
  <c r="D72" i="75"/>
  <c r="B72" i="75"/>
  <c r="A72" i="75"/>
  <c r="G71" i="75"/>
  <c r="D71" i="75"/>
  <c r="B71" i="75"/>
  <c r="A71" i="75"/>
  <c r="G70" i="75"/>
  <c r="D70" i="75"/>
  <c r="B70" i="75"/>
  <c r="A70" i="75"/>
  <c r="G69" i="75"/>
  <c r="D69" i="75"/>
  <c r="B69" i="75"/>
  <c r="A69" i="75"/>
  <c r="G68" i="75"/>
  <c r="D68" i="75"/>
  <c r="B68" i="75"/>
  <c r="A68" i="75"/>
  <c r="G67" i="75"/>
  <c r="D67" i="75"/>
  <c r="B67" i="75"/>
  <c r="A67" i="75"/>
  <c r="G66" i="75"/>
  <c r="D66" i="75"/>
  <c r="B66" i="75"/>
  <c r="A66" i="75"/>
  <c r="G65" i="75"/>
  <c r="D65" i="75"/>
  <c r="B65" i="75"/>
  <c r="A65" i="75"/>
  <c r="G64" i="75"/>
  <c r="D64" i="75"/>
  <c r="B64" i="75"/>
  <c r="A64" i="75"/>
  <c r="G63" i="75"/>
  <c r="D63" i="75"/>
  <c r="B63" i="75"/>
  <c r="A63" i="75"/>
  <c r="G62" i="75"/>
  <c r="D62" i="75"/>
  <c r="B62" i="75"/>
  <c r="A62" i="75"/>
  <c r="G61" i="75"/>
  <c r="D61" i="75"/>
  <c r="B61" i="75"/>
  <c r="A61" i="75"/>
  <c r="G60" i="75"/>
  <c r="D60" i="75"/>
  <c r="B60" i="75"/>
  <c r="A60" i="75"/>
  <c r="G59" i="75"/>
  <c r="D59" i="75"/>
  <c r="B59" i="75"/>
  <c r="A59" i="75"/>
  <c r="G58" i="75"/>
  <c r="D58" i="75"/>
  <c r="B58" i="75"/>
  <c r="A58" i="75"/>
  <c r="G57" i="75"/>
  <c r="D57" i="75"/>
  <c r="B57" i="75"/>
  <c r="A57" i="75"/>
  <c r="G56" i="75"/>
  <c r="D56" i="75"/>
  <c r="B56" i="75"/>
  <c r="A56" i="75"/>
  <c r="G55" i="75"/>
  <c r="D55" i="75"/>
  <c r="B55" i="75"/>
  <c r="A55" i="75"/>
  <c r="G54" i="75"/>
  <c r="D54" i="75"/>
  <c r="B54" i="75"/>
  <c r="A54" i="75"/>
  <c r="G53" i="75"/>
  <c r="D53" i="75"/>
  <c r="B53" i="75"/>
  <c r="A53" i="75"/>
  <c r="G52" i="75"/>
  <c r="D52" i="75"/>
  <c r="B52" i="75"/>
  <c r="A52" i="75"/>
  <c r="G51" i="75"/>
  <c r="D51" i="75"/>
  <c r="B51" i="75"/>
  <c r="A51" i="75"/>
  <c r="G50" i="75"/>
  <c r="D50" i="75"/>
  <c r="B50" i="75"/>
  <c r="A50" i="75"/>
  <c r="G49" i="75"/>
  <c r="D49" i="75"/>
  <c r="B49" i="75"/>
  <c r="A49" i="75"/>
  <c r="G48" i="75"/>
  <c r="D48" i="75"/>
  <c r="B48" i="75"/>
  <c r="A48" i="75"/>
  <c r="G47" i="75"/>
  <c r="D47" i="75"/>
  <c r="B47" i="75"/>
  <c r="A47" i="75"/>
  <c r="G46" i="75"/>
  <c r="D46" i="75"/>
  <c r="B46" i="75"/>
  <c r="A46" i="75"/>
  <c r="G45" i="75"/>
  <c r="D45" i="75"/>
  <c r="B45" i="75"/>
  <c r="A45" i="75"/>
  <c r="G44" i="75"/>
  <c r="D44" i="75"/>
  <c r="B44" i="75"/>
  <c r="A44" i="75"/>
  <c r="G43" i="75"/>
  <c r="D43" i="75"/>
  <c r="B43" i="75"/>
  <c r="A43" i="75"/>
  <c r="G42" i="75"/>
  <c r="D42" i="75"/>
  <c r="B42" i="75"/>
  <c r="A42" i="75"/>
  <c r="G41" i="75"/>
  <c r="D41" i="75"/>
  <c r="B41" i="75"/>
  <c r="A41" i="75"/>
  <c r="G40" i="75"/>
  <c r="D40" i="75"/>
  <c r="B40" i="75"/>
  <c r="A40" i="75"/>
  <c r="G39" i="75"/>
  <c r="D39" i="75"/>
  <c r="B39" i="75"/>
  <c r="A39" i="75"/>
  <c r="G38" i="75"/>
  <c r="D38" i="75"/>
  <c r="B38" i="75"/>
  <c r="A38" i="75"/>
  <c r="G37" i="75"/>
  <c r="D37" i="75"/>
  <c r="B37" i="75"/>
  <c r="A37" i="75"/>
  <c r="G36" i="75"/>
  <c r="D36" i="75"/>
  <c r="B36" i="75"/>
  <c r="A36" i="75"/>
  <c r="G35" i="75"/>
  <c r="D35" i="75"/>
  <c r="B35" i="75"/>
  <c r="A35" i="75"/>
  <c r="G34" i="75"/>
  <c r="D34" i="75"/>
  <c r="B34" i="75"/>
  <c r="A34" i="75"/>
  <c r="G33" i="75"/>
  <c r="D33" i="75"/>
  <c r="B33" i="75"/>
  <c r="A33" i="75"/>
  <c r="G32" i="75"/>
  <c r="D32" i="75"/>
  <c r="B32" i="75"/>
  <c r="A32" i="75"/>
  <c r="G31" i="75"/>
  <c r="D31" i="75"/>
  <c r="B31" i="75"/>
  <c r="A31" i="75"/>
  <c r="G30" i="75"/>
  <c r="D30" i="75"/>
  <c r="B30" i="75"/>
  <c r="A30" i="75"/>
  <c r="G29" i="75"/>
  <c r="D29" i="75"/>
  <c r="B29" i="75"/>
  <c r="A29" i="75"/>
  <c r="G28" i="75"/>
  <c r="D28" i="75"/>
  <c r="B28" i="75"/>
  <c r="A28" i="75"/>
  <c r="G27" i="75"/>
  <c r="D27" i="75"/>
  <c r="B27" i="75"/>
  <c r="A27" i="75"/>
  <c r="G26" i="75"/>
  <c r="D26" i="75"/>
  <c r="B26" i="75"/>
  <c r="A26" i="75"/>
  <c r="G25" i="75"/>
  <c r="D25" i="75"/>
  <c r="B25" i="75"/>
  <c r="A25" i="75"/>
  <c r="G24" i="75"/>
  <c r="D24" i="75"/>
  <c r="B24" i="75"/>
  <c r="A24" i="75"/>
  <c r="G23" i="75"/>
  <c r="D23" i="75"/>
  <c r="B23" i="75"/>
  <c r="A23" i="75"/>
  <c r="G22" i="75"/>
  <c r="D22" i="75"/>
  <c r="B22" i="75"/>
  <c r="A22" i="75"/>
  <c r="G21" i="75"/>
  <c r="D21" i="75"/>
  <c r="B21" i="75"/>
  <c r="A21" i="75"/>
  <c r="G20" i="75"/>
  <c r="D20" i="75"/>
  <c r="B20" i="75"/>
  <c r="A20" i="75"/>
  <c r="G19" i="75"/>
  <c r="D19" i="75"/>
  <c r="B19" i="75"/>
  <c r="A19" i="75"/>
  <c r="G18" i="75"/>
  <c r="D18" i="75"/>
  <c r="B18" i="75"/>
  <c r="A18" i="75"/>
  <c r="G17" i="75"/>
  <c r="D17" i="75"/>
  <c r="B17" i="75"/>
  <c r="A17" i="75"/>
  <c r="G16" i="75"/>
  <c r="D16" i="75"/>
  <c r="B16" i="75"/>
  <c r="A16" i="75"/>
  <c r="G15" i="75"/>
  <c r="D15" i="75"/>
  <c r="B15" i="75"/>
  <c r="A15" i="75"/>
  <c r="G75" i="74"/>
  <c r="D75" i="74"/>
  <c r="B75" i="74"/>
  <c r="A75" i="74"/>
  <c r="G74" i="74"/>
  <c r="D74" i="74"/>
  <c r="B74" i="74"/>
  <c r="A74" i="74"/>
  <c r="G73" i="74"/>
  <c r="D73" i="74"/>
  <c r="B73" i="74"/>
  <c r="A73" i="74"/>
  <c r="G72" i="74"/>
  <c r="D72" i="74"/>
  <c r="B72" i="74"/>
  <c r="A72" i="74"/>
  <c r="G71" i="74"/>
  <c r="D71" i="74"/>
  <c r="B71" i="74"/>
  <c r="A71" i="74"/>
  <c r="G70" i="74"/>
  <c r="D70" i="74"/>
  <c r="B70" i="74"/>
  <c r="A70" i="74"/>
  <c r="G69" i="74"/>
  <c r="D69" i="74"/>
  <c r="B69" i="74"/>
  <c r="A69" i="74"/>
  <c r="G68" i="74"/>
  <c r="D68" i="74"/>
  <c r="B68" i="74"/>
  <c r="A68" i="74"/>
  <c r="G67" i="74"/>
  <c r="D67" i="74"/>
  <c r="B67" i="74"/>
  <c r="A67" i="74"/>
  <c r="G66" i="74"/>
  <c r="D66" i="74"/>
  <c r="B66" i="74"/>
  <c r="A66" i="74"/>
  <c r="G65" i="74"/>
  <c r="D65" i="74"/>
  <c r="B65" i="74"/>
  <c r="A65" i="74"/>
  <c r="G64" i="74"/>
  <c r="D64" i="74"/>
  <c r="B64" i="74"/>
  <c r="A64" i="74"/>
  <c r="G63" i="74"/>
  <c r="D63" i="74"/>
  <c r="B63" i="74"/>
  <c r="A63" i="74"/>
  <c r="G62" i="74"/>
  <c r="D62" i="74"/>
  <c r="B62" i="74"/>
  <c r="A62" i="74"/>
  <c r="G61" i="74"/>
  <c r="D61" i="74"/>
  <c r="B61" i="74"/>
  <c r="A61" i="74"/>
  <c r="G60" i="74"/>
  <c r="D60" i="74"/>
  <c r="B60" i="74"/>
  <c r="A60" i="74"/>
  <c r="G59" i="74"/>
  <c r="D59" i="74"/>
  <c r="B59" i="74"/>
  <c r="A59" i="74"/>
  <c r="G58" i="74"/>
  <c r="D58" i="74"/>
  <c r="B58" i="74"/>
  <c r="A58" i="74"/>
  <c r="G57" i="74"/>
  <c r="D57" i="74"/>
  <c r="B57" i="74"/>
  <c r="A57" i="74"/>
  <c r="G56" i="74"/>
  <c r="D56" i="74"/>
  <c r="B56" i="74"/>
  <c r="A56" i="74"/>
  <c r="G55" i="74"/>
  <c r="D55" i="74"/>
  <c r="B55" i="74"/>
  <c r="A55" i="74"/>
  <c r="G54" i="74"/>
  <c r="D54" i="74"/>
  <c r="B54" i="74"/>
  <c r="A54" i="74"/>
  <c r="G53" i="74"/>
  <c r="D53" i="74"/>
  <c r="B53" i="74"/>
  <c r="A53" i="74"/>
  <c r="G52" i="74"/>
  <c r="D52" i="74"/>
  <c r="B52" i="74"/>
  <c r="A52" i="74"/>
  <c r="G51" i="74"/>
  <c r="D51" i="74"/>
  <c r="B51" i="74"/>
  <c r="A51" i="74"/>
  <c r="G50" i="74"/>
  <c r="D50" i="74"/>
  <c r="B50" i="74"/>
  <c r="A50" i="74"/>
  <c r="G49" i="74"/>
  <c r="D49" i="74"/>
  <c r="B49" i="74"/>
  <c r="A49" i="74"/>
  <c r="G48" i="74"/>
  <c r="D48" i="74"/>
  <c r="B48" i="74"/>
  <c r="A48" i="74"/>
  <c r="G47" i="74"/>
  <c r="D47" i="74"/>
  <c r="B47" i="74"/>
  <c r="A47" i="74"/>
  <c r="G46" i="74"/>
  <c r="D46" i="74"/>
  <c r="B46" i="74"/>
  <c r="A46" i="74"/>
  <c r="G45" i="74"/>
  <c r="D45" i="74"/>
  <c r="B45" i="74"/>
  <c r="A45" i="74"/>
  <c r="G44" i="74"/>
  <c r="D44" i="74"/>
  <c r="B44" i="74"/>
  <c r="A44" i="74"/>
  <c r="G43" i="74"/>
  <c r="D43" i="74"/>
  <c r="B43" i="74"/>
  <c r="A43" i="74"/>
  <c r="G42" i="74"/>
  <c r="D42" i="74"/>
  <c r="B42" i="74"/>
  <c r="A42" i="74"/>
  <c r="G41" i="74"/>
  <c r="D41" i="74"/>
  <c r="B41" i="74"/>
  <c r="A41" i="74"/>
  <c r="G40" i="74"/>
  <c r="D40" i="74"/>
  <c r="B40" i="74"/>
  <c r="A40" i="74"/>
  <c r="G39" i="74"/>
  <c r="D39" i="74"/>
  <c r="B39" i="74"/>
  <c r="A39" i="74"/>
  <c r="G38" i="74"/>
  <c r="D38" i="74"/>
  <c r="B38" i="74"/>
  <c r="A38" i="74"/>
  <c r="G37" i="74"/>
  <c r="D37" i="74"/>
  <c r="B37" i="74"/>
  <c r="A37" i="74"/>
  <c r="G36" i="74"/>
  <c r="D36" i="74"/>
  <c r="B36" i="74"/>
  <c r="A36" i="74"/>
  <c r="G35" i="74"/>
  <c r="D35" i="74"/>
  <c r="B35" i="74"/>
  <c r="A35" i="74"/>
  <c r="G34" i="74"/>
  <c r="D34" i="74"/>
  <c r="B34" i="74"/>
  <c r="A34" i="74"/>
  <c r="G33" i="74"/>
  <c r="D33" i="74"/>
  <c r="B33" i="74"/>
  <c r="A33" i="74"/>
  <c r="G32" i="74"/>
  <c r="D32" i="74"/>
  <c r="B32" i="74"/>
  <c r="A32" i="74"/>
  <c r="G31" i="74"/>
  <c r="D31" i="74"/>
  <c r="B31" i="74"/>
  <c r="A31" i="74"/>
  <c r="G30" i="74"/>
  <c r="D30" i="74"/>
  <c r="B30" i="74"/>
  <c r="A30" i="74"/>
  <c r="G29" i="74"/>
  <c r="D29" i="74"/>
  <c r="B29" i="74"/>
  <c r="A29" i="74"/>
  <c r="G28" i="74"/>
  <c r="D28" i="74"/>
  <c r="B28" i="74"/>
  <c r="A28" i="74"/>
  <c r="G27" i="74"/>
  <c r="D27" i="74"/>
  <c r="B27" i="74"/>
  <c r="A27" i="74"/>
  <c r="G26" i="74"/>
  <c r="D26" i="74"/>
  <c r="B26" i="74"/>
  <c r="A26" i="74"/>
  <c r="G25" i="74"/>
  <c r="D25" i="74"/>
  <c r="B25" i="74"/>
  <c r="A25" i="74"/>
  <c r="G24" i="74"/>
  <c r="D24" i="74"/>
  <c r="B24" i="74"/>
  <c r="A24" i="74"/>
  <c r="G23" i="74"/>
  <c r="D23" i="74"/>
  <c r="B23" i="74"/>
  <c r="A23" i="74"/>
  <c r="G22" i="74"/>
  <c r="D22" i="74"/>
  <c r="B22" i="74"/>
  <c r="A22" i="74"/>
  <c r="G21" i="74"/>
  <c r="D21" i="74"/>
  <c r="B21" i="74"/>
  <c r="A21" i="74"/>
  <c r="G20" i="74"/>
  <c r="D20" i="74"/>
  <c r="B20" i="74"/>
  <c r="A20" i="74"/>
  <c r="G19" i="74"/>
  <c r="D19" i="74"/>
  <c r="B19" i="74"/>
  <c r="A19" i="74"/>
  <c r="G18" i="74"/>
  <c r="D18" i="74"/>
  <c r="B18" i="74"/>
  <c r="A18" i="74"/>
  <c r="G17" i="74"/>
  <c r="D17" i="74"/>
  <c r="B17" i="74"/>
  <c r="A17" i="74"/>
  <c r="G16" i="74"/>
  <c r="D16" i="74"/>
  <c r="B16" i="74"/>
  <c r="A16" i="74"/>
  <c r="G15" i="74"/>
  <c r="D15" i="74"/>
  <c r="B15" i="74"/>
  <c r="A15" i="74"/>
  <c r="G75" i="73"/>
  <c r="D75" i="73"/>
  <c r="B75" i="73"/>
  <c r="A75" i="73"/>
  <c r="G74" i="73"/>
  <c r="D74" i="73"/>
  <c r="B74" i="73"/>
  <c r="A74" i="73"/>
  <c r="G73" i="73"/>
  <c r="D73" i="73"/>
  <c r="B73" i="73"/>
  <c r="A73" i="73"/>
  <c r="G72" i="73"/>
  <c r="D72" i="73"/>
  <c r="B72" i="73"/>
  <c r="A72" i="73"/>
  <c r="G71" i="73"/>
  <c r="D71" i="73"/>
  <c r="B71" i="73"/>
  <c r="A71" i="73"/>
  <c r="G70" i="73"/>
  <c r="D70" i="73"/>
  <c r="B70" i="73"/>
  <c r="A70" i="73"/>
  <c r="G69" i="73"/>
  <c r="D69" i="73"/>
  <c r="B69" i="73"/>
  <c r="A69" i="73"/>
  <c r="G68" i="73"/>
  <c r="D68" i="73"/>
  <c r="B68" i="73"/>
  <c r="A68" i="73"/>
  <c r="G67" i="73"/>
  <c r="D67" i="73"/>
  <c r="B67" i="73"/>
  <c r="A67" i="73"/>
  <c r="G66" i="73"/>
  <c r="D66" i="73"/>
  <c r="B66" i="73"/>
  <c r="A66" i="73"/>
  <c r="G65" i="73"/>
  <c r="D65" i="73"/>
  <c r="B65" i="73"/>
  <c r="A65" i="73"/>
  <c r="G64" i="73"/>
  <c r="D64" i="73"/>
  <c r="B64" i="73"/>
  <c r="A64" i="73"/>
  <c r="G63" i="73"/>
  <c r="D63" i="73"/>
  <c r="B63" i="73"/>
  <c r="A63" i="73"/>
  <c r="G62" i="73"/>
  <c r="D62" i="73"/>
  <c r="B62" i="73"/>
  <c r="A62" i="73"/>
  <c r="G61" i="73"/>
  <c r="D61" i="73"/>
  <c r="B61" i="73"/>
  <c r="A61" i="73"/>
  <c r="G60" i="73"/>
  <c r="D60" i="73"/>
  <c r="B60" i="73"/>
  <c r="A60" i="73"/>
  <c r="G59" i="73"/>
  <c r="D59" i="73"/>
  <c r="B59" i="73"/>
  <c r="A59" i="73"/>
  <c r="G58" i="73"/>
  <c r="D58" i="73"/>
  <c r="B58" i="73"/>
  <c r="A58" i="73"/>
  <c r="G57" i="73"/>
  <c r="D57" i="73"/>
  <c r="B57" i="73"/>
  <c r="A57" i="73"/>
  <c r="G56" i="73"/>
  <c r="D56" i="73"/>
  <c r="B56" i="73"/>
  <c r="A56" i="73"/>
  <c r="G55" i="73"/>
  <c r="D55" i="73"/>
  <c r="B55" i="73"/>
  <c r="A55" i="73"/>
  <c r="G54" i="73"/>
  <c r="D54" i="73"/>
  <c r="B54" i="73"/>
  <c r="A54" i="73"/>
  <c r="G53" i="73"/>
  <c r="D53" i="73"/>
  <c r="B53" i="73"/>
  <c r="A53" i="73"/>
  <c r="G52" i="73"/>
  <c r="D52" i="73"/>
  <c r="B52" i="73"/>
  <c r="A52" i="73"/>
  <c r="G51" i="73"/>
  <c r="D51" i="73"/>
  <c r="B51" i="73"/>
  <c r="A51" i="73"/>
  <c r="G50" i="73"/>
  <c r="D50" i="73"/>
  <c r="B50" i="73"/>
  <c r="A50" i="73"/>
  <c r="G49" i="73"/>
  <c r="D49" i="73"/>
  <c r="B49" i="73"/>
  <c r="A49" i="73"/>
  <c r="G48" i="73"/>
  <c r="D48" i="73"/>
  <c r="B48" i="73"/>
  <c r="A48" i="73"/>
  <c r="G47" i="73"/>
  <c r="D47" i="73"/>
  <c r="B47" i="73"/>
  <c r="A47" i="73"/>
  <c r="G46" i="73"/>
  <c r="D46" i="73"/>
  <c r="B46" i="73"/>
  <c r="A46" i="73"/>
  <c r="G45" i="73"/>
  <c r="D45" i="73"/>
  <c r="B45" i="73"/>
  <c r="A45" i="73"/>
  <c r="G44" i="73"/>
  <c r="D44" i="73"/>
  <c r="B44" i="73"/>
  <c r="A44" i="73"/>
  <c r="G43" i="73"/>
  <c r="D43" i="73"/>
  <c r="B43" i="73"/>
  <c r="A43" i="73"/>
  <c r="G42" i="73"/>
  <c r="D42" i="73"/>
  <c r="B42" i="73"/>
  <c r="A42" i="73"/>
  <c r="G41" i="73"/>
  <c r="D41" i="73"/>
  <c r="B41" i="73"/>
  <c r="A41" i="73"/>
  <c r="G40" i="73"/>
  <c r="D40" i="73"/>
  <c r="B40" i="73"/>
  <c r="A40" i="73"/>
  <c r="G39" i="73"/>
  <c r="D39" i="73"/>
  <c r="B39" i="73"/>
  <c r="A39" i="73"/>
  <c r="G38" i="73"/>
  <c r="D38" i="73"/>
  <c r="B38" i="73"/>
  <c r="A38" i="73"/>
  <c r="G37" i="73"/>
  <c r="D37" i="73"/>
  <c r="B37" i="73"/>
  <c r="A37" i="73"/>
  <c r="G36" i="73"/>
  <c r="D36" i="73"/>
  <c r="B36" i="73"/>
  <c r="A36" i="73"/>
  <c r="G35" i="73"/>
  <c r="D35" i="73"/>
  <c r="B35" i="73"/>
  <c r="A35" i="73"/>
  <c r="G34" i="73"/>
  <c r="D34" i="73"/>
  <c r="B34" i="73"/>
  <c r="A34" i="73"/>
  <c r="G33" i="73"/>
  <c r="D33" i="73"/>
  <c r="B33" i="73"/>
  <c r="A33" i="73"/>
  <c r="G32" i="73"/>
  <c r="D32" i="73"/>
  <c r="B32" i="73"/>
  <c r="A32" i="73"/>
  <c r="G31" i="73"/>
  <c r="D31" i="73"/>
  <c r="B31" i="73"/>
  <c r="A31" i="73"/>
  <c r="G30" i="73"/>
  <c r="D30" i="73"/>
  <c r="B30" i="73"/>
  <c r="A30" i="73"/>
  <c r="G29" i="73"/>
  <c r="D29" i="73"/>
  <c r="B29" i="73"/>
  <c r="A29" i="73"/>
  <c r="G28" i="73"/>
  <c r="D28" i="73"/>
  <c r="B28" i="73"/>
  <c r="A28" i="73"/>
  <c r="G27" i="73"/>
  <c r="D27" i="73"/>
  <c r="B27" i="73"/>
  <c r="A27" i="73"/>
  <c r="G26" i="73"/>
  <c r="D26" i="73"/>
  <c r="B26" i="73"/>
  <c r="A26" i="73"/>
  <c r="G25" i="73"/>
  <c r="D25" i="73"/>
  <c r="B25" i="73"/>
  <c r="A25" i="73"/>
  <c r="G24" i="73"/>
  <c r="D24" i="73"/>
  <c r="B24" i="73"/>
  <c r="A24" i="73"/>
  <c r="G23" i="73"/>
  <c r="D23" i="73"/>
  <c r="B23" i="73"/>
  <c r="A23" i="73"/>
  <c r="G22" i="73"/>
  <c r="D22" i="73"/>
  <c r="B22" i="73"/>
  <c r="A22" i="73"/>
  <c r="G21" i="73"/>
  <c r="D21" i="73"/>
  <c r="B21" i="73"/>
  <c r="A21" i="73"/>
  <c r="G20" i="73"/>
  <c r="D20" i="73"/>
  <c r="B20" i="73"/>
  <c r="A20" i="73"/>
  <c r="G19" i="73"/>
  <c r="D19" i="73"/>
  <c r="B19" i="73"/>
  <c r="A19" i="73"/>
  <c r="G18" i="73"/>
  <c r="D18" i="73"/>
  <c r="B18" i="73"/>
  <c r="A18" i="73"/>
  <c r="G17" i="73"/>
  <c r="D17" i="73"/>
  <c r="B17" i="73"/>
  <c r="A17" i="73"/>
  <c r="G16" i="73"/>
  <c r="D16" i="73"/>
  <c r="B16" i="73"/>
  <c r="A16" i="73"/>
  <c r="G15" i="73"/>
  <c r="D15" i="73"/>
  <c r="B15" i="73"/>
  <c r="A15" i="73"/>
  <c r="G75" i="72"/>
  <c r="D75" i="72"/>
  <c r="B75" i="72"/>
  <c r="A75" i="72"/>
  <c r="G74" i="72"/>
  <c r="D74" i="72"/>
  <c r="B74" i="72"/>
  <c r="A74" i="72"/>
  <c r="G73" i="72"/>
  <c r="D73" i="72"/>
  <c r="B73" i="72"/>
  <c r="A73" i="72"/>
  <c r="G72" i="72"/>
  <c r="D72" i="72"/>
  <c r="B72" i="72"/>
  <c r="A72" i="72"/>
  <c r="G71" i="72"/>
  <c r="D71" i="72"/>
  <c r="B71" i="72"/>
  <c r="A71" i="72"/>
  <c r="G70" i="72"/>
  <c r="D70" i="72"/>
  <c r="B70" i="72"/>
  <c r="A70" i="72"/>
  <c r="G69" i="72"/>
  <c r="D69" i="72"/>
  <c r="B69" i="72"/>
  <c r="A69" i="72"/>
  <c r="G68" i="72"/>
  <c r="D68" i="72"/>
  <c r="B68" i="72"/>
  <c r="A68" i="72"/>
  <c r="G67" i="72"/>
  <c r="D67" i="72"/>
  <c r="B67" i="72"/>
  <c r="A67" i="72"/>
  <c r="G66" i="72"/>
  <c r="D66" i="72"/>
  <c r="B66" i="72"/>
  <c r="A66" i="72"/>
  <c r="G65" i="72"/>
  <c r="D65" i="72"/>
  <c r="B65" i="72"/>
  <c r="A65" i="72"/>
  <c r="G64" i="72"/>
  <c r="D64" i="72"/>
  <c r="B64" i="72"/>
  <c r="A64" i="72"/>
  <c r="G63" i="72"/>
  <c r="D63" i="72"/>
  <c r="B63" i="72"/>
  <c r="A63" i="72"/>
  <c r="G62" i="72"/>
  <c r="D62" i="72"/>
  <c r="B62" i="72"/>
  <c r="A62" i="72"/>
  <c r="G61" i="72"/>
  <c r="D61" i="72"/>
  <c r="B61" i="72"/>
  <c r="A61" i="72"/>
  <c r="G60" i="72"/>
  <c r="D60" i="72"/>
  <c r="B60" i="72"/>
  <c r="A60" i="72"/>
  <c r="G59" i="72"/>
  <c r="D59" i="72"/>
  <c r="B59" i="72"/>
  <c r="A59" i="72"/>
  <c r="G58" i="72"/>
  <c r="D58" i="72"/>
  <c r="B58" i="72"/>
  <c r="A58" i="72"/>
  <c r="G57" i="72"/>
  <c r="D57" i="72"/>
  <c r="B57" i="72"/>
  <c r="A57" i="72"/>
  <c r="G56" i="72"/>
  <c r="D56" i="72"/>
  <c r="B56" i="72"/>
  <c r="A56" i="72"/>
  <c r="G55" i="72"/>
  <c r="D55" i="72"/>
  <c r="B55" i="72"/>
  <c r="A55" i="72"/>
  <c r="G54" i="72"/>
  <c r="D54" i="72"/>
  <c r="B54" i="72"/>
  <c r="A54" i="72"/>
  <c r="G53" i="72"/>
  <c r="D53" i="72"/>
  <c r="B53" i="72"/>
  <c r="A53" i="72"/>
  <c r="G52" i="72"/>
  <c r="D52" i="72"/>
  <c r="B52" i="72"/>
  <c r="A52" i="72"/>
  <c r="G51" i="72"/>
  <c r="D51" i="72"/>
  <c r="B51" i="72"/>
  <c r="A51" i="72"/>
  <c r="G50" i="72"/>
  <c r="D50" i="72"/>
  <c r="B50" i="72"/>
  <c r="A50" i="72"/>
  <c r="G49" i="72"/>
  <c r="D49" i="72"/>
  <c r="B49" i="72"/>
  <c r="A49" i="72"/>
  <c r="G48" i="72"/>
  <c r="D48" i="72"/>
  <c r="B48" i="72"/>
  <c r="A48" i="72"/>
  <c r="G47" i="72"/>
  <c r="D47" i="72"/>
  <c r="B47" i="72"/>
  <c r="A47" i="72"/>
  <c r="G46" i="72"/>
  <c r="D46" i="72"/>
  <c r="B46" i="72"/>
  <c r="A46" i="72"/>
  <c r="G45" i="72"/>
  <c r="D45" i="72"/>
  <c r="B45" i="72"/>
  <c r="A45" i="72"/>
  <c r="G44" i="72"/>
  <c r="D44" i="72"/>
  <c r="B44" i="72"/>
  <c r="A44" i="72"/>
  <c r="G43" i="72"/>
  <c r="D43" i="72"/>
  <c r="B43" i="72"/>
  <c r="A43" i="72"/>
  <c r="G42" i="72"/>
  <c r="D42" i="72"/>
  <c r="B42" i="72"/>
  <c r="A42" i="72"/>
  <c r="G41" i="72"/>
  <c r="D41" i="72"/>
  <c r="B41" i="72"/>
  <c r="A41" i="72"/>
  <c r="G40" i="72"/>
  <c r="D40" i="72"/>
  <c r="B40" i="72"/>
  <c r="A40" i="72"/>
  <c r="G39" i="72"/>
  <c r="D39" i="72"/>
  <c r="B39" i="72"/>
  <c r="A39" i="72"/>
  <c r="G38" i="72"/>
  <c r="D38" i="72"/>
  <c r="B38" i="72"/>
  <c r="A38" i="72"/>
  <c r="G37" i="72"/>
  <c r="D37" i="72"/>
  <c r="B37" i="72"/>
  <c r="A37" i="72"/>
  <c r="G36" i="72"/>
  <c r="D36" i="72"/>
  <c r="B36" i="72"/>
  <c r="A36" i="72"/>
  <c r="G35" i="72"/>
  <c r="D35" i="72"/>
  <c r="B35" i="72"/>
  <c r="A35" i="72"/>
  <c r="G34" i="72"/>
  <c r="D34" i="72"/>
  <c r="B34" i="72"/>
  <c r="A34" i="72"/>
  <c r="G33" i="72"/>
  <c r="D33" i="72"/>
  <c r="B33" i="72"/>
  <c r="A33" i="72"/>
  <c r="G32" i="72"/>
  <c r="D32" i="72"/>
  <c r="B32" i="72"/>
  <c r="A32" i="72"/>
  <c r="G31" i="72"/>
  <c r="D31" i="72"/>
  <c r="B31" i="72"/>
  <c r="A31" i="72"/>
  <c r="G30" i="72"/>
  <c r="D30" i="72"/>
  <c r="B30" i="72"/>
  <c r="A30" i="72"/>
  <c r="G29" i="72"/>
  <c r="D29" i="72"/>
  <c r="B29" i="72"/>
  <c r="A29" i="72"/>
  <c r="G28" i="72"/>
  <c r="D28" i="72"/>
  <c r="B28" i="72"/>
  <c r="A28" i="72"/>
  <c r="G27" i="72"/>
  <c r="D27" i="72"/>
  <c r="B27" i="72"/>
  <c r="A27" i="72"/>
  <c r="G26" i="72"/>
  <c r="D26" i="72"/>
  <c r="B26" i="72"/>
  <c r="A26" i="72"/>
  <c r="G25" i="72"/>
  <c r="D25" i="72"/>
  <c r="B25" i="72"/>
  <c r="A25" i="72"/>
  <c r="G24" i="72"/>
  <c r="D24" i="72"/>
  <c r="B24" i="72"/>
  <c r="A24" i="72"/>
  <c r="G23" i="72"/>
  <c r="D23" i="72"/>
  <c r="B23" i="72"/>
  <c r="A23" i="72"/>
  <c r="G22" i="72"/>
  <c r="D22" i="72"/>
  <c r="B22" i="72"/>
  <c r="A22" i="72"/>
  <c r="G21" i="72"/>
  <c r="D21" i="72"/>
  <c r="B21" i="72"/>
  <c r="A21" i="72"/>
  <c r="G20" i="72"/>
  <c r="D20" i="72"/>
  <c r="B20" i="72"/>
  <c r="A20" i="72"/>
  <c r="G19" i="72"/>
  <c r="D19" i="72"/>
  <c r="B19" i="72"/>
  <c r="A19" i="72"/>
  <c r="G18" i="72"/>
  <c r="D18" i="72"/>
  <c r="B18" i="72"/>
  <c r="A18" i="72"/>
  <c r="G17" i="72"/>
  <c r="D17" i="72"/>
  <c r="B17" i="72"/>
  <c r="A17" i="72"/>
  <c r="G16" i="72"/>
  <c r="D16" i="72"/>
  <c r="B16" i="72"/>
  <c r="A16" i="72"/>
  <c r="G15" i="72"/>
  <c r="D15" i="72"/>
  <c r="B15" i="72"/>
  <c r="A15" i="72"/>
  <c r="G75" i="71"/>
  <c r="D75" i="71"/>
  <c r="B75" i="71"/>
  <c r="A75" i="71"/>
  <c r="G74" i="71"/>
  <c r="D74" i="71"/>
  <c r="B74" i="71"/>
  <c r="A74" i="71"/>
  <c r="G73" i="71"/>
  <c r="D73" i="71"/>
  <c r="B73" i="71"/>
  <c r="A73" i="71"/>
  <c r="G72" i="71"/>
  <c r="D72" i="71"/>
  <c r="B72" i="71"/>
  <c r="A72" i="71"/>
  <c r="G71" i="71"/>
  <c r="D71" i="71"/>
  <c r="B71" i="71"/>
  <c r="A71" i="71"/>
  <c r="G70" i="71"/>
  <c r="D70" i="71"/>
  <c r="B70" i="71"/>
  <c r="A70" i="71"/>
  <c r="G69" i="71"/>
  <c r="D69" i="71"/>
  <c r="B69" i="71"/>
  <c r="A69" i="71"/>
  <c r="G68" i="71"/>
  <c r="D68" i="71"/>
  <c r="B68" i="71"/>
  <c r="A68" i="71"/>
  <c r="G67" i="71"/>
  <c r="D67" i="71"/>
  <c r="B67" i="71"/>
  <c r="A67" i="71"/>
  <c r="G66" i="71"/>
  <c r="D66" i="71"/>
  <c r="B66" i="71"/>
  <c r="A66" i="71"/>
  <c r="G65" i="71"/>
  <c r="D65" i="71"/>
  <c r="B65" i="71"/>
  <c r="A65" i="71"/>
  <c r="G64" i="71"/>
  <c r="D64" i="71"/>
  <c r="B64" i="71"/>
  <c r="A64" i="71"/>
  <c r="G63" i="71"/>
  <c r="D63" i="71"/>
  <c r="B63" i="71"/>
  <c r="A63" i="71"/>
  <c r="G62" i="71"/>
  <c r="D62" i="71"/>
  <c r="B62" i="71"/>
  <c r="A62" i="71"/>
  <c r="G61" i="71"/>
  <c r="D61" i="71"/>
  <c r="B61" i="71"/>
  <c r="A61" i="71"/>
  <c r="G60" i="71"/>
  <c r="D60" i="71"/>
  <c r="B60" i="71"/>
  <c r="A60" i="71"/>
  <c r="G59" i="71"/>
  <c r="D59" i="71"/>
  <c r="B59" i="71"/>
  <c r="A59" i="71"/>
  <c r="G58" i="71"/>
  <c r="D58" i="71"/>
  <c r="B58" i="71"/>
  <c r="A58" i="71"/>
  <c r="G57" i="71"/>
  <c r="D57" i="71"/>
  <c r="B57" i="71"/>
  <c r="A57" i="71"/>
  <c r="G56" i="71"/>
  <c r="D56" i="71"/>
  <c r="B56" i="71"/>
  <c r="A56" i="71"/>
  <c r="G55" i="71"/>
  <c r="D55" i="71"/>
  <c r="B55" i="71"/>
  <c r="A55" i="71"/>
  <c r="G54" i="71"/>
  <c r="D54" i="71"/>
  <c r="B54" i="71"/>
  <c r="A54" i="71"/>
  <c r="G53" i="71"/>
  <c r="D53" i="71"/>
  <c r="B53" i="71"/>
  <c r="A53" i="71"/>
  <c r="G52" i="71"/>
  <c r="D52" i="71"/>
  <c r="B52" i="71"/>
  <c r="A52" i="71"/>
  <c r="G51" i="71"/>
  <c r="D51" i="71"/>
  <c r="B51" i="71"/>
  <c r="A51" i="71"/>
  <c r="G50" i="71"/>
  <c r="D50" i="71"/>
  <c r="B50" i="71"/>
  <c r="A50" i="71"/>
  <c r="G49" i="71"/>
  <c r="D49" i="71"/>
  <c r="B49" i="71"/>
  <c r="A49" i="71"/>
  <c r="G48" i="71"/>
  <c r="D48" i="71"/>
  <c r="B48" i="71"/>
  <c r="A48" i="71"/>
  <c r="G47" i="71"/>
  <c r="D47" i="71"/>
  <c r="B47" i="71"/>
  <c r="A47" i="71"/>
  <c r="G46" i="71"/>
  <c r="D46" i="71"/>
  <c r="B46" i="71"/>
  <c r="A46" i="71"/>
  <c r="G45" i="71"/>
  <c r="D45" i="71"/>
  <c r="B45" i="71"/>
  <c r="A45" i="71"/>
  <c r="G44" i="71"/>
  <c r="D44" i="71"/>
  <c r="B44" i="71"/>
  <c r="A44" i="71"/>
  <c r="G43" i="71"/>
  <c r="D43" i="71"/>
  <c r="B43" i="71"/>
  <c r="A43" i="71"/>
  <c r="G42" i="71"/>
  <c r="D42" i="71"/>
  <c r="B42" i="71"/>
  <c r="A42" i="71"/>
  <c r="G41" i="71"/>
  <c r="D41" i="71"/>
  <c r="B41" i="71"/>
  <c r="A41" i="71"/>
  <c r="G40" i="71"/>
  <c r="D40" i="71"/>
  <c r="B40" i="71"/>
  <c r="A40" i="71"/>
  <c r="G39" i="71"/>
  <c r="D39" i="71"/>
  <c r="B39" i="71"/>
  <c r="A39" i="71"/>
  <c r="G38" i="71"/>
  <c r="D38" i="71"/>
  <c r="B38" i="71"/>
  <c r="A38" i="71"/>
  <c r="G37" i="71"/>
  <c r="D37" i="71"/>
  <c r="B37" i="71"/>
  <c r="A37" i="71"/>
  <c r="G36" i="71"/>
  <c r="D36" i="71"/>
  <c r="B36" i="71"/>
  <c r="A36" i="71"/>
  <c r="G35" i="71"/>
  <c r="D35" i="71"/>
  <c r="B35" i="71"/>
  <c r="A35" i="71"/>
  <c r="G34" i="71"/>
  <c r="D34" i="71"/>
  <c r="B34" i="71"/>
  <c r="A34" i="71"/>
  <c r="G33" i="71"/>
  <c r="D33" i="71"/>
  <c r="B33" i="71"/>
  <c r="A33" i="71"/>
  <c r="G32" i="71"/>
  <c r="D32" i="71"/>
  <c r="B32" i="71"/>
  <c r="A32" i="71"/>
  <c r="G31" i="71"/>
  <c r="D31" i="71"/>
  <c r="B31" i="71"/>
  <c r="A31" i="71"/>
  <c r="G30" i="71"/>
  <c r="D30" i="71"/>
  <c r="B30" i="71"/>
  <c r="A30" i="71"/>
  <c r="G29" i="71"/>
  <c r="D29" i="71"/>
  <c r="B29" i="71"/>
  <c r="A29" i="71"/>
  <c r="G28" i="71"/>
  <c r="D28" i="71"/>
  <c r="B28" i="71"/>
  <c r="A28" i="71"/>
  <c r="G27" i="71"/>
  <c r="D27" i="71"/>
  <c r="B27" i="71"/>
  <c r="A27" i="71"/>
  <c r="G26" i="71"/>
  <c r="D26" i="71"/>
  <c r="B26" i="71"/>
  <c r="A26" i="71"/>
  <c r="G25" i="71"/>
  <c r="D25" i="71"/>
  <c r="B25" i="71"/>
  <c r="A25" i="71"/>
  <c r="G24" i="71"/>
  <c r="D24" i="71"/>
  <c r="B24" i="71"/>
  <c r="A24" i="71"/>
  <c r="G23" i="71"/>
  <c r="D23" i="71"/>
  <c r="B23" i="71"/>
  <c r="A23" i="71"/>
  <c r="G22" i="71"/>
  <c r="D22" i="71"/>
  <c r="B22" i="71"/>
  <c r="A22" i="71"/>
  <c r="G21" i="71"/>
  <c r="D21" i="71"/>
  <c r="B21" i="71"/>
  <c r="A21" i="71"/>
  <c r="G20" i="71"/>
  <c r="D20" i="71"/>
  <c r="B20" i="71"/>
  <c r="A20" i="71"/>
  <c r="G19" i="71"/>
  <c r="D19" i="71"/>
  <c r="B19" i="71"/>
  <c r="A19" i="71"/>
  <c r="G18" i="71"/>
  <c r="D18" i="71"/>
  <c r="B18" i="71"/>
  <c r="A18" i="71"/>
  <c r="G17" i="71"/>
  <c r="D17" i="71"/>
  <c r="B17" i="71"/>
  <c r="A17" i="71"/>
  <c r="G16" i="71"/>
  <c r="D16" i="71"/>
  <c r="B16" i="71"/>
  <c r="A16" i="71"/>
  <c r="G15" i="71"/>
  <c r="D15" i="71"/>
  <c r="B15" i="71"/>
  <c r="A15" i="71"/>
  <c r="G75" i="70"/>
  <c r="D75" i="70"/>
  <c r="B75" i="70"/>
  <c r="A75" i="70"/>
  <c r="G74" i="70"/>
  <c r="D74" i="70"/>
  <c r="B74" i="70"/>
  <c r="A74" i="70"/>
  <c r="G73" i="70"/>
  <c r="D73" i="70"/>
  <c r="B73" i="70"/>
  <c r="A73" i="70"/>
  <c r="G72" i="70"/>
  <c r="D72" i="70"/>
  <c r="B72" i="70"/>
  <c r="A72" i="70"/>
  <c r="G71" i="70"/>
  <c r="D71" i="70"/>
  <c r="B71" i="70"/>
  <c r="A71" i="70"/>
  <c r="G70" i="70"/>
  <c r="D70" i="70"/>
  <c r="B70" i="70"/>
  <c r="A70" i="70"/>
  <c r="G69" i="70"/>
  <c r="D69" i="70"/>
  <c r="B69" i="70"/>
  <c r="A69" i="70"/>
  <c r="G68" i="70"/>
  <c r="D68" i="70"/>
  <c r="B68" i="70"/>
  <c r="A68" i="70"/>
  <c r="G67" i="70"/>
  <c r="D67" i="70"/>
  <c r="B67" i="70"/>
  <c r="A67" i="70"/>
  <c r="G66" i="70"/>
  <c r="D66" i="70"/>
  <c r="B66" i="70"/>
  <c r="A66" i="70"/>
  <c r="G65" i="70"/>
  <c r="D65" i="70"/>
  <c r="B65" i="70"/>
  <c r="A65" i="70"/>
  <c r="G64" i="70"/>
  <c r="D64" i="70"/>
  <c r="B64" i="70"/>
  <c r="A64" i="70"/>
  <c r="G63" i="70"/>
  <c r="D63" i="70"/>
  <c r="B63" i="70"/>
  <c r="A63" i="70"/>
  <c r="G62" i="70"/>
  <c r="D62" i="70"/>
  <c r="B62" i="70"/>
  <c r="A62" i="70"/>
  <c r="G61" i="70"/>
  <c r="D61" i="70"/>
  <c r="B61" i="70"/>
  <c r="A61" i="70"/>
  <c r="G60" i="70"/>
  <c r="D60" i="70"/>
  <c r="B60" i="70"/>
  <c r="A60" i="70"/>
  <c r="G59" i="70"/>
  <c r="D59" i="70"/>
  <c r="B59" i="70"/>
  <c r="A59" i="70"/>
  <c r="G58" i="70"/>
  <c r="D58" i="70"/>
  <c r="B58" i="70"/>
  <c r="A58" i="70"/>
  <c r="G57" i="70"/>
  <c r="D57" i="70"/>
  <c r="B57" i="70"/>
  <c r="A57" i="70"/>
  <c r="G56" i="70"/>
  <c r="D56" i="70"/>
  <c r="B56" i="70"/>
  <c r="A56" i="70"/>
  <c r="G55" i="70"/>
  <c r="D55" i="70"/>
  <c r="B55" i="70"/>
  <c r="A55" i="70"/>
  <c r="G54" i="70"/>
  <c r="D54" i="70"/>
  <c r="B54" i="70"/>
  <c r="A54" i="70"/>
  <c r="G53" i="70"/>
  <c r="D53" i="70"/>
  <c r="B53" i="70"/>
  <c r="A53" i="70"/>
  <c r="G52" i="70"/>
  <c r="D52" i="70"/>
  <c r="B52" i="70"/>
  <c r="A52" i="70"/>
  <c r="G51" i="70"/>
  <c r="D51" i="70"/>
  <c r="B51" i="70"/>
  <c r="A51" i="70"/>
  <c r="G50" i="70"/>
  <c r="D50" i="70"/>
  <c r="B50" i="70"/>
  <c r="A50" i="70"/>
  <c r="G49" i="70"/>
  <c r="D49" i="70"/>
  <c r="B49" i="70"/>
  <c r="A49" i="70"/>
  <c r="G48" i="70"/>
  <c r="D48" i="70"/>
  <c r="B48" i="70"/>
  <c r="A48" i="70"/>
  <c r="G47" i="70"/>
  <c r="D47" i="70"/>
  <c r="B47" i="70"/>
  <c r="A47" i="70"/>
  <c r="G46" i="70"/>
  <c r="D46" i="70"/>
  <c r="B46" i="70"/>
  <c r="A46" i="70"/>
  <c r="G45" i="70"/>
  <c r="D45" i="70"/>
  <c r="B45" i="70"/>
  <c r="A45" i="70"/>
  <c r="G44" i="70"/>
  <c r="D44" i="70"/>
  <c r="B44" i="70"/>
  <c r="A44" i="70"/>
  <c r="G43" i="70"/>
  <c r="D43" i="70"/>
  <c r="B43" i="70"/>
  <c r="A43" i="70"/>
  <c r="G42" i="70"/>
  <c r="D42" i="70"/>
  <c r="B42" i="70"/>
  <c r="A42" i="70"/>
  <c r="G41" i="70"/>
  <c r="D41" i="70"/>
  <c r="B41" i="70"/>
  <c r="A41" i="70"/>
  <c r="G40" i="70"/>
  <c r="D40" i="70"/>
  <c r="B40" i="70"/>
  <c r="A40" i="70"/>
  <c r="G39" i="70"/>
  <c r="D39" i="70"/>
  <c r="B39" i="70"/>
  <c r="A39" i="70"/>
  <c r="G38" i="70"/>
  <c r="D38" i="70"/>
  <c r="B38" i="70"/>
  <c r="A38" i="70"/>
  <c r="G37" i="70"/>
  <c r="D37" i="70"/>
  <c r="B37" i="70"/>
  <c r="A37" i="70"/>
  <c r="G36" i="70"/>
  <c r="D36" i="70"/>
  <c r="B36" i="70"/>
  <c r="A36" i="70"/>
  <c r="G35" i="70"/>
  <c r="D35" i="70"/>
  <c r="B35" i="70"/>
  <c r="A35" i="70"/>
  <c r="G34" i="70"/>
  <c r="D34" i="70"/>
  <c r="B34" i="70"/>
  <c r="A34" i="70"/>
  <c r="G33" i="70"/>
  <c r="D33" i="70"/>
  <c r="B33" i="70"/>
  <c r="A33" i="70"/>
  <c r="G32" i="70"/>
  <c r="D32" i="70"/>
  <c r="B32" i="70"/>
  <c r="A32" i="70"/>
  <c r="G31" i="70"/>
  <c r="D31" i="70"/>
  <c r="B31" i="70"/>
  <c r="A31" i="70"/>
  <c r="G30" i="70"/>
  <c r="D30" i="70"/>
  <c r="B30" i="70"/>
  <c r="A30" i="70"/>
  <c r="G29" i="70"/>
  <c r="D29" i="70"/>
  <c r="B29" i="70"/>
  <c r="A29" i="70"/>
  <c r="G28" i="70"/>
  <c r="D28" i="70"/>
  <c r="B28" i="70"/>
  <c r="A28" i="70"/>
  <c r="G27" i="70"/>
  <c r="D27" i="70"/>
  <c r="B27" i="70"/>
  <c r="A27" i="70"/>
  <c r="G26" i="70"/>
  <c r="D26" i="70"/>
  <c r="B26" i="70"/>
  <c r="A26" i="70"/>
  <c r="G25" i="70"/>
  <c r="D25" i="70"/>
  <c r="B25" i="70"/>
  <c r="A25" i="70"/>
  <c r="G24" i="70"/>
  <c r="D24" i="70"/>
  <c r="B24" i="70"/>
  <c r="A24" i="70"/>
  <c r="G23" i="70"/>
  <c r="D23" i="70"/>
  <c r="B23" i="70"/>
  <c r="A23" i="70"/>
  <c r="G22" i="70"/>
  <c r="D22" i="70"/>
  <c r="B22" i="70"/>
  <c r="A22" i="70"/>
  <c r="G21" i="70"/>
  <c r="D21" i="70"/>
  <c r="B21" i="70"/>
  <c r="A21" i="70"/>
  <c r="G20" i="70"/>
  <c r="D20" i="70"/>
  <c r="B20" i="70"/>
  <c r="A20" i="70"/>
  <c r="G19" i="70"/>
  <c r="D19" i="70"/>
  <c r="B19" i="70"/>
  <c r="A19" i="70"/>
  <c r="G18" i="70"/>
  <c r="D18" i="70"/>
  <c r="B18" i="70"/>
  <c r="A18" i="70"/>
  <c r="G17" i="70"/>
  <c r="D17" i="70"/>
  <c r="B17" i="70"/>
  <c r="A17" i="70"/>
  <c r="G16" i="70"/>
  <c r="D16" i="70"/>
  <c r="B16" i="70"/>
  <c r="A16" i="70"/>
  <c r="G15" i="70"/>
  <c r="D15" i="70"/>
  <c r="B15" i="70"/>
  <c r="A15" i="70"/>
  <c r="G75" i="69"/>
  <c r="D75" i="69"/>
  <c r="B75" i="69"/>
  <c r="A75" i="69"/>
  <c r="G74" i="69"/>
  <c r="D74" i="69"/>
  <c r="B74" i="69"/>
  <c r="A74" i="69"/>
  <c r="G73" i="69"/>
  <c r="D73" i="69"/>
  <c r="B73" i="69"/>
  <c r="A73" i="69"/>
  <c r="G72" i="69"/>
  <c r="D72" i="69"/>
  <c r="B72" i="69"/>
  <c r="A72" i="69"/>
  <c r="G71" i="69"/>
  <c r="D71" i="69"/>
  <c r="B71" i="69"/>
  <c r="A71" i="69"/>
  <c r="G70" i="69"/>
  <c r="D70" i="69"/>
  <c r="B70" i="69"/>
  <c r="A70" i="69"/>
  <c r="G69" i="69"/>
  <c r="D69" i="69"/>
  <c r="B69" i="69"/>
  <c r="A69" i="69"/>
  <c r="G68" i="69"/>
  <c r="D68" i="69"/>
  <c r="B68" i="69"/>
  <c r="A68" i="69"/>
  <c r="G67" i="69"/>
  <c r="D67" i="69"/>
  <c r="B67" i="69"/>
  <c r="A67" i="69"/>
  <c r="G66" i="69"/>
  <c r="D66" i="69"/>
  <c r="B66" i="69"/>
  <c r="A66" i="69"/>
  <c r="G65" i="69"/>
  <c r="D65" i="69"/>
  <c r="B65" i="69"/>
  <c r="A65" i="69"/>
  <c r="G64" i="69"/>
  <c r="D64" i="69"/>
  <c r="B64" i="69"/>
  <c r="A64" i="69"/>
  <c r="G63" i="69"/>
  <c r="D63" i="69"/>
  <c r="B63" i="69"/>
  <c r="A63" i="69"/>
  <c r="G62" i="69"/>
  <c r="D62" i="69"/>
  <c r="B62" i="69"/>
  <c r="A62" i="69"/>
  <c r="G61" i="69"/>
  <c r="D61" i="69"/>
  <c r="B61" i="69"/>
  <c r="A61" i="69"/>
  <c r="G60" i="69"/>
  <c r="D60" i="69"/>
  <c r="B60" i="69"/>
  <c r="A60" i="69"/>
  <c r="G59" i="69"/>
  <c r="D59" i="69"/>
  <c r="B59" i="69"/>
  <c r="A59" i="69"/>
  <c r="G58" i="69"/>
  <c r="D58" i="69"/>
  <c r="B58" i="69"/>
  <c r="A58" i="69"/>
  <c r="G57" i="69"/>
  <c r="D57" i="69"/>
  <c r="B57" i="69"/>
  <c r="A57" i="69"/>
  <c r="G56" i="69"/>
  <c r="D56" i="69"/>
  <c r="B56" i="69"/>
  <c r="A56" i="69"/>
  <c r="G55" i="69"/>
  <c r="D55" i="69"/>
  <c r="B55" i="69"/>
  <c r="A55" i="69"/>
  <c r="G54" i="69"/>
  <c r="D54" i="69"/>
  <c r="B54" i="69"/>
  <c r="A54" i="69"/>
  <c r="G53" i="69"/>
  <c r="D53" i="69"/>
  <c r="B53" i="69"/>
  <c r="A53" i="69"/>
  <c r="G52" i="69"/>
  <c r="D52" i="69"/>
  <c r="B52" i="69"/>
  <c r="A52" i="69"/>
  <c r="G51" i="69"/>
  <c r="D51" i="69"/>
  <c r="B51" i="69"/>
  <c r="A51" i="69"/>
  <c r="G50" i="69"/>
  <c r="D50" i="69"/>
  <c r="B50" i="69"/>
  <c r="A50" i="69"/>
  <c r="G49" i="69"/>
  <c r="D49" i="69"/>
  <c r="B49" i="69"/>
  <c r="A49" i="69"/>
  <c r="G48" i="69"/>
  <c r="D48" i="69"/>
  <c r="B48" i="69"/>
  <c r="A48" i="69"/>
  <c r="G47" i="69"/>
  <c r="D47" i="69"/>
  <c r="B47" i="69"/>
  <c r="A47" i="69"/>
  <c r="G46" i="69"/>
  <c r="D46" i="69"/>
  <c r="B46" i="69"/>
  <c r="A46" i="69"/>
  <c r="G45" i="69"/>
  <c r="D45" i="69"/>
  <c r="B45" i="69"/>
  <c r="A45" i="69"/>
  <c r="G44" i="69"/>
  <c r="D44" i="69"/>
  <c r="B44" i="69"/>
  <c r="A44" i="69"/>
  <c r="G43" i="69"/>
  <c r="D43" i="69"/>
  <c r="B43" i="69"/>
  <c r="A43" i="69"/>
  <c r="G42" i="69"/>
  <c r="D42" i="69"/>
  <c r="B42" i="69"/>
  <c r="A42" i="69"/>
  <c r="G41" i="69"/>
  <c r="D41" i="69"/>
  <c r="B41" i="69"/>
  <c r="A41" i="69"/>
  <c r="G40" i="69"/>
  <c r="D40" i="69"/>
  <c r="B40" i="69"/>
  <c r="A40" i="69"/>
  <c r="G39" i="69"/>
  <c r="D39" i="69"/>
  <c r="B39" i="69"/>
  <c r="A39" i="69"/>
  <c r="G38" i="69"/>
  <c r="D38" i="69"/>
  <c r="B38" i="69"/>
  <c r="A38" i="69"/>
  <c r="G37" i="69"/>
  <c r="D37" i="69"/>
  <c r="B37" i="69"/>
  <c r="A37" i="69"/>
  <c r="G36" i="69"/>
  <c r="D36" i="69"/>
  <c r="B36" i="69"/>
  <c r="A36" i="69"/>
  <c r="G35" i="69"/>
  <c r="D35" i="69"/>
  <c r="B35" i="69"/>
  <c r="A35" i="69"/>
  <c r="G34" i="69"/>
  <c r="D34" i="69"/>
  <c r="B34" i="69"/>
  <c r="A34" i="69"/>
  <c r="G33" i="69"/>
  <c r="D33" i="69"/>
  <c r="B33" i="69"/>
  <c r="A33" i="69"/>
  <c r="G32" i="69"/>
  <c r="D32" i="69"/>
  <c r="B32" i="69"/>
  <c r="A32" i="69"/>
  <c r="G31" i="69"/>
  <c r="D31" i="69"/>
  <c r="B31" i="69"/>
  <c r="A31" i="69"/>
  <c r="G30" i="69"/>
  <c r="D30" i="69"/>
  <c r="B30" i="69"/>
  <c r="A30" i="69"/>
  <c r="G29" i="69"/>
  <c r="D29" i="69"/>
  <c r="B29" i="69"/>
  <c r="A29" i="69"/>
  <c r="G28" i="69"/>
  <c r="D28" i="69"/>
  <c r="B28" i="69"/>
  <c r="A28" i="69"/>
  <c r="G27" i="69"/>
  <c r="D27" i="69"/>
  <c r="B27" i="69"/>
  <c r="A27" i="69"/>
  <c r="G26" i="69"/>
  <c r="D26" i="69"/>
  <c r="B26" i="69"/>
  <c r="A26" i="69"/>
  <c r="G25" i="69"/>
  <c r="D25" i="69"/>
  <c r="B25" i="69"/>
  <c r="A25" i="69"/>
  <c r="G24" i="69"/>
  <c r="D24" i="69"/>
  <c r="B24" i="69"/>
  <c r="A24" i="69"/>
  <c r="G23" i="69"/>
  <c r="D23" i="69"/>
  <c r="B23" i="69"/>
  <c r="A23" i="69"/>
  <c r="G22" i="69"/>
  <c r="D22" i="69"/>
  <c r="B22" i="69"/>
  <c r="A22" i="69"/>
  <c r="G21" i="69"/>
  <c r="D21" i="69"/>
  <c r="B21" i="69"/>
  <c r="A21" i="69"/>
  <c r="G20" i="69"/>
  <c r="D20" i="69"/>
  <c r="B20" i="69"/>
  <c r="A20" i="69"/>
  <c r="G19" i="69"/>
  <c r="D19" i="69"/>
  <c r="B19" i="69"/>
  <c r="A19" i="69"/>
  <c r="G18" i="69"/>
  <c r="D18" i="69"/>
  <c r="B18" i="69"/>
  <c r="A18" i="69"/>
  <c r="G17" i="69"/>
  <c r="D17" i="69"/>
  <c r="B17" i="69"/>
  <c r="A17" i="69"/>
  <c r="G16" i="69"/>
  <c r="D16" i="69"/>
  <c r="B16" i="69"/>
  <c r="A16" i="69"/>
  <c r="G15" i="69"/>
  <c r="D15" i="69"/>
  <c r="B15" i="69"/>
  <c r="A15" i="69"/>
  <c r="G75" i="68"/>
  <c r="D75" i="68"/>
  <c r="B75" i="68"/>
  <c r="A75" i="68"/>
  <c r="G74" i="68"/>
  <c r="D74" i="68"/>
  <c r="B74" i="68"/>
  <c r="A74" i="68"/>
  <c r="G73" i="68"/>
  <c r="D73" i="68"/>
  <c r="B73" i="68"/>
  <c r="A73" i="68"/>
  <c r="G72" i="68"/>
  <c r="D72" i="68"/>
  <c r="B72" i="68"/>
  <c r="A72" i="68"/>
  <c r="G71" i="68"/>
  <c r="D71" i="68"/>
  <c r="B71" i="68"/>
  <c r="A71" i="68"/>
  <c r="G70" i="68"/>
  <c r="D70" i="68"/>
  <c r="B70" i="68"/>
  <c r="A70" i="68"/>
  <c r="G69" i="68"/>
  <c r="D69" i="68"/>
  <c r="B69" i="68"/>
  <c r="A69" i="68"/>
  <c r="G68" i="68"/>
  <c r="D68" i="68"/>
  <c r="B68" i="68"/>
  <c r="A68" i="68"/>
  <c r="G67" i="68"/>
  <c r="D67" i="68"/>
  <c r="B67" i="68"/>
  <c r="A67" i="68"/>
  <c r="G66" i="68"/>
  <c r="D66" i="68"/>
  <c r="B66" i="68"/>
  <c r="A66" i="68"/>
  <c r="G65" i="68"/>
  <c r="D65" i="68"/>
  <c r="B65" i="68"/>
  <c r="A65" i="68"/>
  <c r="G64" i="68"/>
  <c r="D64" i="68"/>
  <c r="B64" i="68"/>
  <c r="A64" i="68"/>
  <c r="G63" i="68"/>
  <c r="D63" i="68"/>
  <c r="B63" i="68"/>
  <c r="A63" i="68"/>
  <c r="G62" i="68"/>
  <c r="D62" i="68"/>
  <c r="B62" i="68"/>
  <c r="A62" i="68"/>
  <c r="G61" i="68"/>
  <c r="D61" i="68"/>
  <c r="B61" i="68"/>
  <c r="A61" i="68"/>
  <c r="G60" i="68"/>
  <c r="D60" i="68"/>
  <c r="B60" i="68"/>
  <c r="A60" i="68"/>
  <c r="G59" i="68"/>
  <c r="D59" i="68"/>
  <c r="B59" i="68"/>
  <c r="A59" i="68"/>
  <c r="G58" i="68"/>
  <c r="D58" i="68"/>
  <c r="B58" i="68"/>
  <c r="A58" i="68"/>
  <c r="G57" i="68"/>
  <c r="D57" i="68"/>
  <c r="B57" i="68"/>
  <c r="A57" i="68"/>
  <c r="G56" i="68"/>
  <c r="D56" i="68"/>
  <c r="B56" i="68"/>
  <c r="A56" i="68"/>
  <c r="G55" i="68"/>
  <c r="D55" i="68"/>
  <c r="B55" i="68"/>
  <c r="A55" i="68"/>
  <c r="G54" i="68"/>
  <c r="D54" i="68"/>
  <c r="B54" i="68"/>
  <c r="A54" i="68"/>
  <c r="G53" i="68"/>
  <c r="D53" i="68"/>
  <c r="B53" i="68"/>
  <c r="A53" i="68"/>
  <c r="G52" i="68"/>
  <c r="D52" i="68"/>
  <c r="B52" i="68"/>
  <c r="A52" i="68"/>
  <c r="G51" i="68"/>
  <c r="D51" i="68"/>
  <c r="B51" i="68"/>
  <c r="A51" i="68"/>
  <c r="G50" i="68"/>
  <c r="D50" i="68"/>
  <c r="B50" i="68"/>
  <c r="A50" i="68"/>
  <c r="G49" i="68"/>
  <c r="D49" i="68"/>
  <c r="B49" i="68"/>
  <c r="A49" i="68"/>
  <c r="G48" i="68"/>
  <c r="D48" i="68"/>
  <c r="B48" i="68"/>
  <c r="A48" i="68"/>
  <c r="G47" i="68"/>
  <c r="D47" i="68"/>
  <c r="B47" i="68"/>
  <c r="A47" i="68"/>
  <c r="G46" i="68"/>
  <c r="D46" i="68"/>
  <c r="B46" i="68"/>
  <c r="A46" i="68"/>
  <c r="G45" i="68"/>
  <c r="D45" i="68"/>
  <c r="B45" i="68"/>
  <c r="A45" i="68"/>
  <c r="G44" i="68"/>
  <c r="D44" i="68"/>
  <c r="B44" i="68"/>
  <c r="A44" i="68"/>
  <c r="G43" i="68"/>
  <c r="D43" i="68"/>
  <c r="B43" i="68"/>
  <c r="A43" i="68"/>
  <c r="G42" i="68"/>
  <c r="D42" i="68"/>
  <c r="B42" i="68"/>
  <c r="A42" i="68"/>
  <c r="G41" i="68"/>
  <c r="D41" i="68"/>
  <c r="B41" i="68"/>
  <c r="A41" i="68"/>
  <c r="G40" i="68"/>
  <c r="D40" i="68"/>
  <c r="B40" i="68"/>
  <c r="A40" i="68"/>
  <c r="G39" i="68"/>
  <c r="D39" i="68"/>
  <c r="B39" i="68"/>
  <c r="A39" i="68"/>
  <c r="G38" i="68"/>
  <c r="D38" i="68"/>
  <c r="B38" i="68"/>
  <c r="A38" i="68"/>
  <c r="G37" i="68"/>
  <c r="D37" i="68"/>
  <c r="B37" i="68"/>
  <c r="A37" i="68"/>
  <c r="G36" i="68"/>
  <c r="D36" i="68"/>
  <c r="B36" i="68"/>
  <c r="A36" i="68"/>
  <c r="G35" i="68"/>
  <c r="D35" i="68"/>
  <c r="B35" i="68"/>
  <c r="A35" i="68"/>
  <c r="G34" i="68"/>
  <c r="D34" i="68"/>
  <c r="B34" i="68"/>
  <c r="A34" i="68"/>
  <c r="G33" i="68"/>
  <c r="D33" i="68"/>
  <c r="B33" i="68"/>
  <c r="A33" i="68"/>
  <c r="G32" i="68"/>
  <c r="D32" i="68"/>
  <c r="B32" i="68"/>
  <c r="A32" i="68"/>
  <c r="G31" i="68"/>
  <c r="D31" i="68"/>
  <c r="B31" i="68"/>
  <c r="A31" i="68"/>
  <c r="G30" i="68"/>
  <c r="D30" i="68"/>
  <c r="B30" i="68"/>
  <c r="A30" i="68"/>
  <c r="G29" i="68"/>
  <c r="D29" i="68"/>
  <c r="B29" i="68"/>
  <c r="A29" i="68"/>
  <c r="G28" i="68"/>
  <c r="D28" i="68"/>
  <c r="B28" i="68"/>
  <c r="A28" i="68"/>
  <c r="G27" i="68"/>
  <c r="D27" i="68"/>
  <c r="B27" i="68"/>
  <c r="A27" i="68"/>
  <c r="G26" i="68"/>
  <c r="D26" i="68"/>
  <c r="B26" i="68"/>
  <c r="A26" i="68"/>
  <c r="G25" i="68"/>
  <c r="D25" i="68"/>
  <c r="B25" i="68"/>
  <c r="A25" i="68"/>
  <c r="G24" i="68"/>
  <c r="D24" i="68"/>
  <c r="B24" i="68"/>
  <c r="A24" i="68"/>
  <c r="G23" i="68"/>
  <c r="D23" i="68"/>
  <c r="B23" i="68"/>
  <c r="A23" i="68"/>
  <c r="G22" i="68"/>
  <c r="D22" i="68"/>
  <c r="B22" i="68"/>
  <c r="A22" i="68"/>
  <c r="G21" i="68"/>
  <c r="D21" i="68"/>
  <c r="B21" i="68"/>
  <c r="A21" i="68"/>
  <c r="G20" i="68"/>
  <c r="D20" i="68"/>
  <c r="B20" i="68"/>
  <c r="A20" i="68"/>
  <c r="G19" i="68"/>
  <c r="D19" i="68"/>
  <c r="B19" i="68"/>
  <c r="A19" i="68"/>
  <c r="G18" i="68"/>
  <c r="D18" i="68"/>
  <c r="B18" i="68"/>
  <c r="A18" i="68"/>
  <c r="G17" i="68"/>
  <c r="D17" i="68"/>
  <c r="B17" i="68"/>
  <c r="A17" i="68"/>
  <c r="G16" i="68"/>
  <c r="D16" i="68"/>
  <c r="B16" i="68"/>
  <c r="A16" i="68"/>
  <c r="G15" i="68"/>
  <c r="D15" i="68"/>
  <c r="B15" i="68"/>
  <c r="A15" i="68"/>
  <c r="G75" i="67"/>
  <c r="D75" i="67"/>
  <c r="B75" i="67"/>
  <c r="A75" i="67"/>
  <c r="G74" i="67"/>
  <c r="D74" i="67"/>
  <c r="B74" i="67"/>
  <c r="A74" i="67"/>
  <c r="G73" i="67"/>
  <c r="D73" i="67"/>
  <c r="B73" i="67"/>
  <c r="A73" i="67"/>
  <c r="G72" i="67"/>
  <c r="D72" i="67"/>
  <c r="B72" i="67"/>
  <c r="A72" i="67"/>
  <c r="G71" i="67"/>
  <c r="D71" i="67"/>
  <c r="B71" i="67"/>
  <c r="A71" i="67"/>
  <c r="G70" i="67"/>
  <c r="D70" i="67"/>
  <c r="B70" i="67"/>
  <c r="A70" i="67"/>
  <c r="G69" i="67"/>
  <c r="D69" i="67"/>
  <c r="B69" i="67"/>
  <c r="A69" i="67"/>
  <c r="G68" i="67"/>
  <c r="D68" i="67"/>
  <c r="B68" i="67"/>
  <c r="A68" i="67"/>
  <c r="G67" i="67"/>
  <c r="D67" i="67"/>
  <c r="B67" i="67"/>
  <c r="A67" i="67"/>
  <c r="G66" i="67"/>
  <c r="D66" i="67"/>
  <c r="B66" i="67"/>
  <c r="A66" i="67"/>
  <c r="G65" i="67"/>
  <c r="D65" i="67"/>
  <c r="B65" i="67"/>
  <c r="A65" i="67"/>
  <c r="G64" i="67"/>
  <c r="D64" i="67"/>
  <c r="B64" i="67"/>
  <c r="A64" i="67"/>
  <c r="G63" i="67"/>
  <c r="D63" i="67"/>
  <c r="B63" i="67"/>
  <c r="A63" i="67"/>
  <c r="G62" i="67"/>
  <c r="D62" i="67"/>
  <c r="B62" i="67"/>
  <c r="A62" i="67"/>
  <c r="G61" i="67"/>
  <c r="D61" i="67"/>
  <c r="B61" i="67"/>
  <c r="A61" i="67"/>
  <c r="G60" i="67"/>
  <c r="D60" i="67"/>
  <c r="B60" i="67"/>
  <c r="A60" i="67"/>
  <c r="G59" i="67"/>
  <c r="D59" i="67"/>
  <c r="B59" i="67"/>
  <c r="A59" i="67"/>
  <c r="G58" i="67"/>
  <c r="D58" i="67"/>
  <c r="B58" i="67"/>
  <c r="A58" i="67"/>
  <c r="G57" i="67"/>
  <c r="D57" i="67"/>
  <c r="B57" i="67"/>
  <c r="A57" i="67"/>
  <c r="G56" i="67"/>
  <c r="D56" i="67"/>
  <c r="B56" i="67"/>
  <c r="A56" i="67"/>
  <c r="G55" i="67"/>
  <c r="D55" i="67"/>
  <c r="B55" i="67"/>
  <c r="A55" i="67"/>
  <c r="G54" i="67"/>
  <c r="D54" i="67"/>
  <c r="B54" i="67"/>
  <c r="A54" i="67"/>
  <c r="G53" i="67"/>
  <c r="D53" i="67"/>
  <c r="B53" i="67"/>
  <c r="A53" i="67"/>
  <c r="G52" i="67"/>
  <c r="D52" i="67"/>
  <c r="B52" i="67"/>
  <c r="A52" i="67"/>
  <c r="G51" i="67"/>
  <c r="D51" i="67"/>
  <c r="B51" i="67"/>
  <c r="A51" i="67"/>
  <c r="G50" i="67"/>
  <c r="D50" i="67"/>
  <c r="B50" i="67"/>
  <c r="A50" i="67"/>
  <c r="G49" i="67"/>
  <c r="D49" i="67"/>
  <c r="B49" i="67"/>
  <c r="A49" i="67"/>
  <c r="G48" i="67"/>
  <c r="D48" i="67"/>
  <c r="B48" i="67"/>
  <c r="A48" i="67"/>
  <c r="G47" i="67"/>
  <c r="D47" i="67"/>
  <c r="B47" i="67"/>
  <c r="A47" i="67"/>
  <c r="G46" i="67"/>
  <c r="D46" i="67"/>
  <c r="B46" i="67"/>
  <c r="A46" i="67"/>
  <c r="G45" i="67"/>
  <c r="D45" i="67"/>
  <c r="B45" i="67"/>
  <c r="A45" i="67"/>
  <c r="G44" i="67"/>
  <c r="D44" i="67"/>
  <c r="B44" i="67"/>
  <c r="A44" i="67"/>
  <c r="G43" i="67"/>
  <c r="D43" i="67"/>
  <c r="B43" i="67"/>
  <c r="A43" i="67"/>
  <c r="G42" i="67"/>
  <c r="D42" i="67"/>
  <c r="B42" i="67"/>
  <c r="A42" i="67"/>
  <c r="G41" i="67"/>
  <c r="D41" i="67"/>
  <c r="B41" i="67"/>
  <c r="A41" i="67"/>
  <c r="G40" i="67"/>
  <c r="D40" i="67"/>
  <c r="B40" i="67"/>
  <c r="A40" i="67"/>
  <c r="G39" i="67"/>
  <c r="D39" i="67"/>
  <c r="B39" i="67"/>
  <c r="A39" i="67"/>
  <c r="G38" i="67"/>
  <c r="D38" i="67"/>
  <c r="B38" i="67"/>
  <c r="A38" i="67"/>
  <c r="G37" i="67"/>
  <c r="D37" i="67"/>
  <c r="B37" i="67"/>
  <c r="A37" i="67"/>
  <c r="G36" i="67"/>
  <c r="D36" i="67"/>
  <c r="B36" i="67"/>
  <c r="A36" i="67"/>
  <c r="G35" i="67"/>
  <c r="D35" i="67"/>
  <c r="B35" i="67"/>
  <c r="A35" i="67"/>
  <c r="G34" i="67"/>
  <c r="D34" i="67"/>
  <c r="B34" i="67"/>
  <c r="A34" i="67"/>
  <c r="G33" i="67"/>
  <c r="D33" i="67"/>
  <c r="B33" i="67"/>
  <c r="A33" i="67"/>
  <c r="G32" i="67"/>
  <c r="D32" i="67"/>
  <c r="B32" i="67"/>
  <c r="A32" i="67"/>
  <c r="G31" i="67"/>
  <c r="D31" i="67"/>
  <c r="B31" i="67"/>
  <c r="A31" i="67"/>
  <c r="G30" i="67"/>
  <c r="D30" i="67"/>
  <c r="B30" i="67"/>
  <c r="A30" i="67"/>
  <c r="G29" i="67"/>
  <c r="D29" i="67"/>
  <c r="B29" i="67"/>
  <c r="A29" i="67"/>
  <c r="G28" i="67"/>
  <c r="D28" i="67"/>
  <c r="B28" i="67"/>
  <c r="A28" i="67"/>
  <c r="G27" i="67"/>
  <c r="D27" i="67"/>
  <c r="B27" i="67"/>
  <c r="A27" i="67"/>
  <c r="G26" i="67"/>
  <c r="D26" i="67"/>
  <c r="B26" i="67"/>
  <c r="A26" i="67"/>
  <c r="G25" i="67"/>
  <c r="D25" i="67"/>
  <c r="B25" i="67"/>
  <c r="A25" i="67"/>
  <c r="G24" i="67"/>
  <c r="D24" i="67"/>
  <c r="B24" i="67"/>
  <c r="A24" i="67"/>
  <c r="G23" i="67"/>
  <c r="D23" i="67"/>
  <c r="B23" i="67"/>
  <c r="A23" i="67"/>
  <c r="G22" i="67"/>
  <c r="D22" i="67"/>
  <c r="B22" i="67"/>
  <c r="A22" i="67"/>
  <c r="G21" i="67"/>
  <c r="D21" i="67"/>
  <c r="B21" i="67"/>
  <c r="A21" i="67"/>
  <c r="G20" i="67"/>
  <c r="D20" i="67"/>
  <c r="B20" i="67"/>
  <c r="A20" i="67"/>
  <c r="G19" i="67"/>
  <c r="D19" i="67"/>
  <c r="B19" i="67"/>
  <c r="A19" i="67"/>
  <c r="G18" i="67"/>
  <c r="D18" i="67"/>
  <c r="B18" i="67"/>
  <c r="A18" i="67"/>
  <c r="G17" i="67"/>
  <c r="D17" i="67"/>
  <c r="B17" i="67"/>
  <c r="A17" i="67"/>
  <c r="G16" i="67"/>
  <c r="D16" i="67"/>
  <c r="B16" i="67"/>
  <c r="A16" i="67"/>
  <c r="G15" i="67"/>
  <c r="D15" i="67"/>
  <c r="B15" i="67"/>
  <c r="A15" i="67"/>
  <c r="G75" i="66"/>
  <c r="D75" i="66"/>
  <c r="B75" i="66"/>
  <c r="A75" i="66"/>
  <c r="G74" i="66"/>
  <c r="D74" i="66"/>
  <c r="B74" i="66"/>
  <c r="A74" i="66"/>
  <c r="G73" i="66"/>
  <c r="D73" i="66"/>
  <c r="B73" i="66"/>
  <c r="A73" i="66"/>
  <c r="G72" i="66"/>
  <c r="D72" i="66"/>
  <c r="B72" i="66"/>
  <c r="A72" i="66"/>
  <c r="G71" i="66"/>
  <c r="D71" i="66"/>
  <c r="B71" i="66"/>
  <c r="A71" i="66"/>
  <c r="G70" i="66"/>
  <c r="D70" i="66"/>
  <c r="B70" i="66"/>
  <c r="A70" i="66"/>
  <c r="G69" i="66"/>
  <c r="D69" i="66"/>
  <c r="B69" i="66"/>
  <c r="A69" i="66"/>
  <c r="G68" i="66"/>
  <c r="D68" i="66"/>
  <c r="B68" i="66"/>
  <c r="A68" i="66"/>
  <c r="G67" i="66"/>
  <c r="D67" i="66"/>
  <c r="B67" i="66"/>
  <c r="A67" i="66"/>
  <c r="G66" i="66"/>
  <c r="D66" i="66"/>
  <c r="B66" i="66"/>
  <c r="A66" i="66"/>
  <c r="G65" i="66"/>
  <c r="D65" i="66"/>
  <c r="B65" i="66"/>
  <c r="A65" i="66"/>
  <c r="G64" i="66"/>
  <c r="D64" i="66"/>
  <c r="B64" i="66"/>
  <c r="A64" i="66"/>
  <c r="G63" i="66"/>
  <c r="D63" i="66"/>
  <c r="B63" i="66"/>
  <c r="A63" i="66"/>
  <c r="G62" i="66"/>
  <c r="D62" i="66"/>
  <c r="B62" i="66"/>
  <c r="A62" i="66"/>
  <c r="G61" i="66"/>
  <c r="D61" i="66"/>
  <c r="B61" i="66"/>
  <c r="A61" i="66"/>
  <c r="G60" i="66"/>
  <c r="D60" i="66"/>
  <c r="B60" i="66"/>
  <c r="A60" i="66"/>
  <c r="G59" i="66"/>
  <c r="D59" i="66"/>
  <c r="B59" i="66"/>
  <c r="A59" i="66"/>
  <c r="G58" i="66"/>
  <c r="D58" i="66"/>
  <c r="B58" i="66"/>
  <c r="A58" i="66"/>
  <c r="G57" i="66"/>
  <c r="D57" i="66"/>
  <c r="B57" i="66"/>
  <c r="A57" i="66"/>
  <c r="G56" i="66"/>
  <c r="D56" i="66"/>
  <c r="B56" i="66"/>
  <c r="A56" i="66"/>
  <c r="G55" i="66"/>
  <c r="D55" i="66"/>
  <c r="B55" i="66"/>
  <c r="A55" i="66"/>
  <c r="G54" i="66"/>
  <c r="D54" i="66"/>
  <c r="B54" i="66"/>
  <c r="A54" i="66"/>
  <c r="G53" i="66"/>
  <c r="D53" i="66"/>
  <c r="B53" i="66"/>
  <c r="A53" i="66"/>
  <c r="G52" i="66"/>
  <c r="D52" i="66"/>
  <c r="B52" i="66"/>
  <c r="A52" i="66"/>
  <c r="G51" i="66"/>
  <c r="D51" i="66"/>
  <c r="B51" i="66"/>
  <c r="A51" i="66"/>
  <c r="G50" i="66"/>
  <c r="D50" i="66"/>
  <c r="B50" i="66"/>
  <c r="A50" i="66"/>
  <c r="G49" i="66"/>
  <c r="D49" i="66"/>
  <c r="B49" i="66"/>
  <c r="A49" i="66"/>
  <c r="G48" i="66"/>
  <c r="D48" i="66"/>
  <c r="B48" i="66"/>
  <c r="A48" i="66"/>
  <c r="G47" i="66"/>
  <c r="D47" i="66"/>
  <c r="B47" i="66"/>
  <c r="A47" i="66"/>
  <c r="G46" i="66"/>
  <c r="D46" i="66"/>
  <c r="B46" i="66"/>
  <c r="A46" i="66"/>
  <c r="G45" i="66"/>
  <c r="D45" i="66"/>
  <c r="B45" i="66"/>
  <c r="A45" i="66"/>
  <c r="G44" i="66"/>
  <c r="D44" i="66"/>
  <c r="B44" i="66"/>
  <c r="A44" i="66"/>
  <c r="G43" i="66"/>
  <c r="D43" i="66"/>
  <c r="B43" i="66"/>
  <c r="A43" i="66"/>
  <c r="G42" i="66"/>
  <c r="D42" i="66"/>
  <c r="B42" i="66"/>
  <c r="A42" i="66"/>
  <c r="G41" i="66"/>
  <c r="D41" i="66"/>
  <c r="B41" i="66"/>
  <c r="A41" i="66"/>
  <c r="G40" i="66"/>
  <c r="D40" i="66"/>
  <c r="B40" i="66"/>
  <c r="A40" i="66"/>
  <c r="G39" i="66"/>
  <c r="D39" i="66"/>
  <c r="B39" i="66"/>
  <c r="A39" i="66"/>
  <c r="G38" i="66"/>
  <c r="D38" i="66"/>
  <c r="B38" i="66"/>
  <c r="A38" i="66"/>
  <c r="G37" i="66"/>
  <c r="D37" i="66"/>
  <c r="B37" i="66"/>
  <c r="A37" i="66"/>
  <c r="G36" i="66"/>
  <c r="D36" i="66"/>
  <c r="B36" i="66"/>
  <c r="A36" i="66"/>
  <c r="G35" i="66"/>
  <c r="D35" i="66"/>
  <c r="B35" i="66"/>
  <c r="A35" i="66"/>
  <c r="G34" i="66"/>
  <c r="D34" i="66"/>
  <c r="B34" i="66"/>
  <c r="A34" i="66"/>
  <c r="G33" i="66"/>
  <c r="D33" i="66"/>
  <c r="B33" i="66"/>
  <c r="A33" i="66"/>
  <c r="G32" i="66"/>
  <c r="D32" i="66"/>
  <c r="B32" i="66"/>
  <c r="A32" i="66"/>
  <c r="G31" i="66"/>
  <c r="D31" i="66"/>
  <c r="B31" i="66"/>
  <c r="A31" i="66"/>
  <c r="G30" i="66"/>
  <c r="D30" i="66"/>
  <c r="B30" i="66"/>
  <c r="A30" i="66"/>
  <c r="G29" i="66"/>
  <c r="D29" i="66"/>
  <c r="B29" i="66"/>
  <c r="A29" i="66"/>
  <c r="G28" i="66"/>
  <c r="D28" i="66"/>
  <c r="B28" i="66"/>
  <c r="A28" i="66"/>
  <c r="G27" i="66"/>
  <c r="D27" i="66"/>
  <c r="B27" i="66"/>
  <c r="A27" i="66"/>
  <c r="G26" i="66"/>
  <c r="D26" i="66"/>
  <c r="B26" i="66"/>
  <c r="A26" i="66"/>
  <c r="G25" i="66"/>
  <c r="D25" i="66"/>
  <c r="B25" i="66"/>
  <c r="A25" i="66"/>
  <c r="G24" i="66"/>
  <c r="D24" i="66"/>
  <c r="B24" i="66"/>
  <c r="A24" i="66"/>
  <c r="G23" i="66"/>
  <c r="D23" i="66"/>
  <c r="B23" i="66"/>
  <c r="A23" i="66"/>
  <c r="G22" i="66"/>
  <c r="D22" i="66"/>
  <c r="B22" i="66"/>
  <c r="A22" i="66"/>
  <c r="G21" i="66"/>
  <c r="D21" i="66"/>
  <c r="B21" i="66"/>
  <c r="A21" i="66"/>
  <c r="G20" i="66"/>
  <c r="D20" i="66"/>
  <c r="B20" i="66"/>
  <c r="A20" i="66"/>
  <c r="G19" i="66"/>
  <c r="D19" i="66"/>
  <c r="B19" i="66"/>
  <c r="A19" i="66"/>
  <c r="G18" i="66"/>
  <c r="D18" i="66"/>
  <c r="B18" i="66"/>
  <c r="A18" i="66"/>
  <c r="G17" i="66"/>
  <c r="D17" i="66"/>
  <c r="B17" i="66"/>
  <c r="A17" i="66"/>
  <c r="G16" i="66"/>
  <c r="D16" i="66"/>
  <c r="B16" i="66"/>
  <c r="A16" i="66"/>
  <c r="G15" i="66"/>
  <c r="D15" i="66"/>
  <c r="B15" i="66"/>
  <c r="A15" i="66"/>
  <c r="G75" i="64"/>
  <c r="D75" i="64"/>
  <c r="B75" i="64"/>
  <c r="A75" i="64"/>
  <c r="G74" i="64"/>
  <c r="D74" i="64"/>
  <c r="B74" i="64"/>
  <c r="A74" i="64"/>
  <c r="G73" i="64"/>
  <c r="D73" i="64"/>
  <c r="B73" i="64"/>
  <c r="A73" i="64"/>
  <c r="G72" i="64"/>
  <c r="D72" i="64"/>
  <c r="B72" i="64"/>
  <c r="A72" i="64"/>
  <c r="G71" i="64"/>
  <c r="D71" i="64"/>
  <c r="B71" i="64"/>
  <c r="A71" i="64"/>
  <c r="G70" i="64"/>
  <c r="D70" i="64"/>
  <c r="B70" i="64"/>
  <c r="A70" i="64"/>
  <c r="G69" i="64"/>
  <c r="D69" i="64"/>
  <c r="B69" i="64"/>
  <c r="A69" i="64"/>
  <c r="G68" i="64"/>
  <c r="D68" i="64"/>
  <c r="B68" i="64"/>
  <c r="A68" i="64"/>
  <c r="G67" i="64"/>
  <c r="D67" i="64"/>
  <c r="B67" i="64"/>
  <c r="A67" i="64"/>
  <c r="G66" i="64"/>
  <c r="D66" i="64"/>
  <c r="B66" i="64"/>
  <c r="A66" i="64"/>
  <c r="G65" i="64"/>
  <c r="D65" i="64"/>
  <c r="B65" i="64"/>
  <c r="A65" i="64"/>
  <c r="G64" i="64"/>
  <c r="D64" i="64"/>
  <c r="B64" i="64"/>
  <c r="A64" i="64"/>
  <c r="G63" i="64"/>
  <c r="D63" i="64"/>
  <c r="B63" i="64"/>
  <c r="A63" i="64"/>
  <c r="G62" i="64"/>
  <c r="D62" i="64"/>
  <c r="B62" i="64"/>
  <c r="A62" i="64"/>
  <c r="G61" i="64"/>
  <c r="D61" i="64"/>
  <c r="B61" i="64"/>
  <c r="A61" i="64"/>
  <c r="G60" i="64"/>
  <c r="D60" i="64"/>
  <c r="B60" i="64"/>
  <c r="A60" i="64"/>
  <c r="G59" i="64"/>
  <c r="D59" i="64"/>
  <c r="B59" i="64"/>
  <c r="A59" i="64"/>
  <c r="G58" i="64"/>
  <c r="D58" i="64"/>
  <c r="B58" i="64"/>
  <c r="A58" i="64"/>
  <c r="G57" i="64"/>
  <c r="D57" i="64"/>
  <c r="B57" i="64"/>
  <c r="A57" i="64"/>
  <c r="G56" i="64"/>
  <c r="D56" i="64"/>
  <c r="B56" i="64"/>
  <c r="A56" i="64"/>
  <c r="G55" i="64"/>
  <c r="D55" i="64"/>
  <c r="B55" i="64"/>
  <c r="A55" i="64"/>
  <c r="G54" i="64"/>
  <c r="D54" i="64"/>
  <c r="B54" i="64"/>
  <c r="A54" i="64"/>
  <c r="G53" i="64"/>
  <c r="D53" i="64"/>
  <c r="B53" i="64"/>
  <c r="A53" i="64"/>
  <c r="G52" i="64"/>
  <c r="D52" i="64"/>
  <c r="B52" i="64"/>
  <c r="A52" i="64"/>
  <c r="G51" i="64"/>
  <c r="D51" i="64"/>
  <c r="B51" i="64"/>
  <c r="A51" i="64"/>
  <c r="G50" i="64"/>
  <c r="D50" i="64"/>
  <c r="B50" i="64"/>
  <c r="A50" i="64"/>
  <c r="G49" i="64"/>
  <c r="D49" i="64"/>
  <c r="B49" i="64"/>
  <c r="A49" i="64"/>
  <c r="G48" i="64"/>
  <c r="D48" i="64"/>
  <c r="B48" i="64"/>
  <c r="A48" i="64"/>
  <c r="G47" i="64"/>
  <c r="D47" i="64"/>
  <c r="B47" i="64"/>
  <c r="A47" i="64"/>
  <c r="G46" i="64"/>
  <c r="D46" i="64"/>
  <c r="B46" i="64"/>
  <c r="A46" i="64"/>
  <c r="G45" i="64"/>
  <c r="D45" i="64"/>
  <c r="B45" i="64"/>
  <c r="A45" i="64"/>
  <c r="G44" i="64"/>
  <c r="D44" i="64"/>
  <c r="B44" i="64"/>
  <c r="A44" i="64"/>
  <c r="G43" i="64"/>
  <c r="D43" i="64"/>
  <c r="B43" i="64"/>
  <c r="A43" i="64"/>
  <c r="G42" i="64"/>
  <c r="D42" i="64"/>
  <c r="B42" i="64"/>
  <c r="A42" i="64"/>
  <c r="G41" i="64"/>
  <c r="D41" i="64"/>
  <c r="B41" i="64"/>
  <c r="A41" i="64"/>
  <c r="G40" i="64"/>
  <c r="D40" i="64"/>
  <c r="B40" i="64"/>
  <c r="A40" i="64"/>
  <c r="G39" i="64"/>
  <c r="D39" i="64"/>
  <c r="B39" i="64"/>
  <c r="A39" i="64"/>
  <c r="G38" i="64"/>
  <c r="D38" i="64"/>
  <c r="B38" i="64"/>
  <c r="A38" i="64"/>
  <c r="G37" i="64"/>
  <c r="D37" i="64"/>
  <c r="B37" i="64"/>
  <c r="A37" i="64"/>
  <c r="G36" i="64"/>
  <c r="D36" i="64"/>
  <c r="B36" i="64"/>
  <c r="A36" i="64"/>
  <c r="G35" i="64"/>
  <c r="D35" i="64"/>
  <c r="B35" i="64"/>
  <c r="A35" i="64"/>
  <c r="G34" i="64"/>
  <c r="D34" i="64"/>
  <c r="B34" i="64"/>
  <c r="A34" i="64"/>
  <c r="G33" i="64"/>
  <c r="D33" i="64"/>
  <c r="B33" i="64"/>
  <c r="A33" i="64"/>
  <c r="G32" i="64"/>
  <c r="D32" i="64"/>
  <c r="B32" i="64"/>
  <c r="A32" i="64"/>
  <c r="G31" i="64"/>
  <c r="D31" i="64"/>
  <c r="B31" i="64"/>
  <c r="A31" i="64"/>
  <c r="G30" i="64"/>
  <c r="D30" i="64"/>
  <c r="B30" i="64"/>
  <c r="A30" i="64"/>
  <c r="G29" i="64"/>
  <c r="D29" i="64"/>
  <c r="B29" i="64"/>
  <c r="A29" i="64"/>
  <c r="G28" i="64"/>
  <c r="D28" i="64"/>
  <c r="B28" i="64"/>
  <c r="A28" i="64"/>
  <c r="G27" i="64"/>
  <c r="D27" i="64"/>
  <c r="B27" i="64"/>
  <c r="A27" i="64"/>
  <c r="G26" i="64"/>
  <c r="D26" i="64"/>
  <c r="B26" i="64"/>
  <c r="A26" i="64"/>
  <c r="G25" i="64"/>
  <c r="D25" i="64"/>
  <c r="B25" i="64"/>
  <c r="A25" i="64"/>
  <c r="G24" i="64"/>
  <c r="D24" i="64"/>
  <c r="B24" i="64"/>
  <c r="A24" i="64"/>
  <c r="G23" i="64"/>
  <c r="D23" i="64"/>
  <c r="B23" i="64"/>
  <c r="A23" i="64"/>
  <c r="G22" i="64"/>
  <c r="D22" i="64"/>
  <c r="B22" i="64"/>
  <c r="A22" i="64"/>
  <c r="G21" i="64"/>
  <c r="D21" i="64"/>
  <c r="B21" i="64"/>
  <c r="A21" i="64"/>
  <c r="G20" i="64"/>
  <c r="D20" i="64"/>
  <c r="B20" i="64"/>
  <c r="A20" i="64"/>
  <c r="G19" i="64"/>
  <c r="D19" i="64"/>
  <c r="B19" i="64"/>
  <c r="A19" i="64"/>
  <c r="G18" i="64"/>
  <c r="D18" i="64"/>
  <c r="B18" i="64"/>
  <c r="A18" i="64"/>
  <c r="G17" i="64"/>
  <c r="D17" i="64"/>
  <c r="B17" i="64"/>
  <c r="A17" i="64"/>
  <c r="G16" i="64"/>
  <c r="D16" i="64"/>
  <c r="B16" i="64"/>
  <c r="A16" i="64"/>
  <c r="G15" i="64"/>
  <c r="D15" i="64"/>
  <c r="B15" i="64"/>
  <c r="A15" i="64"/>
  <c r="G75" i="63"/>
  <c r="D75" i="63"/>
  <c r="B75" i="63"/>
  <c r="A75" i="63"/>
  <c r="G74" i="63"/>
  <c r="D74" i="63"/>
  <c r="B74" i="63"/>
  <c r="A74" i="63"/>
  <c r="G73" i="63"/>
  <c r="D73" i="63"/>
  <c r="B73" i="63"/>
  <c r="A73" i="63"/>
  <c r="G72" i="63"/>
  <c r="D72" i="63"/>
  <c r="B72" i="63"/>
  <c r="A72" i="63"/>
  <c r="G71" i="63"/>
  <c r="D71" i="63"/>
  <c r="B71" i="63"/>
  <c r="A71" i="63"/>
  <c r="G70" i="63"/>
  <c r="D70" i="63"/>
  <c r="B70" i="63"/>
  <c r="A70" i="63"/>
  <c r="G69" i="63"/>
  <c r="D69" i="63"/>
  <c r="B69" i="63"/>
  <c r="A69" i="63"/>
  <c r="G68" i="63"/>
  <c r="D68" i="63"/>
  <c r="B68" i="63"/>
  <c r="A68" i="63"/>
  <c r="G67" i="63"/>
  <c r="D67" i="63"/>
  <c r="B67" i="63"/>
  <c r="A67" i="63"/>
  <c r="G66" i="63"/>
  <c r="D66" i="63"/>
  <c r="B66" i="63"/>
  <c r="A66" i="63"/>
  <c r="G65" i="63"/>
  <c r="D65" i="63"/>
  <c r="B65" i="63"/>
  <c r="A65" i="63"/>
  <c r="G64" i="63"/>
  <c r="D64" i="63"/>
  <c r="B64" i="63"/>
  <c r="A64" i="63"/>
  <c r="G63" i="63"/>
  <c r="D63" i="63"/>
  <c r="B63" i="63"/>
  <c r="A63" i="63"/>
  <c r="G62" i="63"/>
  <c r="D62" i="63"/>
  <c r="B62" i="63"/>
  <c r="A62" i="63"/>
  <c r="G61" i="63"/>
  <c r="D61" i="63"/>
  <c r="B61" i="63"/>
  <c r="A61" i="63"/>
  <c r="G60" i="63"/>
  <c r="D60" i="63"/>
  <c r="B60" i="63"/>
  <c r="A60" i="63"/>
  <c r="G59" i="63"/>
  <c r="D59" i="63"/>
  <c r="B59" i="63"/>
  <c r="A59" i="63"/>
  <c r="G58" i="63"/>
  <c r="D58" i="63"/>
  <c r="B58" i="63"/>
  <c r="A58" i="63"/>
  <c r="G57" i="63"/>
  <c r="D57" i="63"/>
  <c r="B57" i="63"/>
  <c r="A57" i="63"/>
  <c r="G56" i="63"/>
  <c r="D56" i="63"/>
  <c r="B56" i="63"/>
  <c r="A56" i="63"/>
  <c r="G55" i="63"/>
  <c r="D55" i="63"/>
  <c r="B55" i="63"/>
  <c r="A55" i="63"/>
  <c r="G54" i="63"/>
  <c r="D54" i="63"/>
  <c r="B54" i="63"/>
  <c r="A54" i="63"/>
  <c r="G53" i="63"/>
  <c r="D53" i="63"/>
  <c r="B53" i="63"/>
  <c r="A53" i="63"/>
  <c r="G52" i="63"/>
  <c r="D52" i="63"/>
  <c r="B52" i="63"/>
  <c r="A52" i="63"/>
  <c r="G51" i="63"/>
  <c r="D51" i="63"/>
  <c r="B51" i="63"/>
  <c r="A51" i="63"/>
  <c r="G50" i="63"/>
  <c r="D50" i="63"/>
  <c r="B50" i="63"/>
  <c r="A50" i="63"/>
  <c r="G49" i="63"/>
  <c r="D49" i="63"/>
  <c r="B49" i="63"/>
  <c r="A49" i="63"/>
  <c r="G48" i="63"/>
  <c r="D48" i="63"/>
  <c r="B48" i="63"/>
  <c r="A48" i="63"/>
  <c r="G47" i="63"/>
  <c r="D47" i="63"/>
  <c r="B47" i="63"/>
  <c r="A47" i="63"/>
  <c r="G46" i="63"/>
  <c r="D46" i="63"/>
  <c r="B46" i="63"/>
  <c r="A46" i="63"/>
  <c r="G45" i="63"/>
  <c r="D45" i="63"/>
  <c r="B45" i="63"/>
  <c r="A45" i="63"/>
  <c r="G44" i="63"/>
  <c r="D44" i="63"/>
  <c r="B44" i="63"/>
  <c r="A44" i="63"/>
  <c r="G43" i="63"/>
  <c r="D43" i="63"/>
  <c r="B43" i="63"/>
  <c r="A43" i="63"/>
  <c r="G42" i="63"/>
  <c r="D42" i="63"/>
  <c r="B42" i="63"/>
  <c r="A42" i="63"/>
  <c r="G41" i="63"/>
  <c r="D41" i="63"/>
  <c r="B41" i="63"/>
  <c r="A41" i="63"/>
  <c r="G40" i="63"/>
  <c r="D40" i="63"/>
  <c r="B40" i="63"/>
  <c r="A40" i="63"/>
  <c r="G39" i="63"/>
  <c r="D39" i="63"/>
  <c r="B39" i="63"/>
  <c r="A39" i="63"/>
  <c r="G38" i="63"/>
  <c r="D38" i="63"/>
  <c r="B38" i="63"/>
  <c r="A38" i="63"/>
  <c r="G37" i="63"/>
  <c r="D37" i="63"/>
  <c r="B37" i="63"/>
  <c r="A37" i="63"/>
  <c r="G36" i="63"/>
  <c r="D36" i="63"/>
  <c r="B36" i="63"/>
  <c r="A36" i="63"/>
  <c r="G35" i="63"/>
  <c r="D35" i="63"/>
  <c r="B35" i="63"/>
  <c r="A35" i="63"/>
  <c r="G34" i="63"/>
  <c r="D34" i="63"/>
  <c r="B34" i="63"/>
  <c r="A34" i="63"/>
  <c r="G33" i="63"/>
  <c r="D33" i="63"/>
  <c r="B33" i="63"/>
  <c r="A33" i="63"/>
  <c r="G32" i="63"/>
  <c r="D32" i="63"/>
  <c r="B32" i="63"/>
  <c r="A32" i="63"/>
  <c r="G31" i="63"/>
  <c r="D31" i="63"/>
  <c r="B31" i="63"/>
  <c r="A31" i="63"/>
  <c r="G30" i="63"/>
  <c r="D30" i="63"/>
  <c r="B30" i="63"/>
  <c r="A30" i="63"/>
  <c r="G29" i="63"/>
  <c r="D29" i="63"/>
  <c r="B29" i="63"/>
  <c r="A29" i="63"/>
  <c r="G28" i="63"/>
  <c r="D28" i="63"/>
  <c r="B28" i="63"/>
  <c r="A28" i="63"/>
  <c r="G27" i="63"/>
  <c r="D27" i="63"/>
  <c r="B27" i="63"/>
  <c r="A27" i="63"/>
  <c r="G26" i="63"/>
  <c r="D26" i="63"/>
  <c r="B26" i="63"/>
  <c r="A26" i="63"/>
  <c r="G25" i="63"/>
  <c r="D25" i="63"/>
  <c r="B25" i="63"/>
  <c r="A25" i="63"/>
  <c r="G24" i="63"/>
  <c r="D24" i="63"/>
  <c r="B24" i="63"/>
  <c r="A24" i="63"/>
  <c r="G23" i="63"/>
  <c r="D23" i="63"/>
  <c r="B23" i="63"/>
  <c r="A23" i="63"/>
  <c r="G22" i="63"/>
  <c r="D22" i="63"/>
  <c r="B22" i="63"/>
  <c r="A22" i="63"/>
  <c r="G21" i="63"/>
  <c r="D21" i="63"/>
  <c r="B21" i="63"/>
  <c r="A21" i="63"/>
  <c r="G20" i="63"/>
  <c r="D20" i="63"/>
  <c r="B20" i="63"/>
  <c r="A20" i="63"/>
  <c r="G19" i="63"/>
  <c r="D19" i="63"/>
  <c r="B19" i="63"/>
  <c r="A19" i="63"/>
  <c r="G18" i="63"/>
  <c r="D18" i="63"/>
  <c r="B18" i="63"/>
  <c r="A18" i="63"/>
  <c r="G17" i="63"/>
  <c r="D17" i="63"/>
  <c r="B17" i="63"/>
  <c r="A17" i="63"/>
  <c r="G16" i="63"/>
  <c r="D16" i="63"/>
  <c r="B16" i="63"/>
  <c r="A16" i="63"/>
  <c r="G15" i="63"/>
  <c r="D15" i="63"/>
  <c r="B15" i="63"/>
  <c r="A15" i="63"/>
  <c r="G75" i="62"/>
  <c r="D75" i="62"/>
  <c r="B75" i="62"/>
  <c r="A75" i="62"/>
  <c r="G74" i="62"/>
  <c r="D74" i="62"/>
  <c r="B74" i="62"/>
  <c r="A74" i="62"/>
  <c r="G73" i="62"/>
  <c r="D73" i="62"/>
  <c r="B73" i="62"/>
  <c r="A73" i="62"/>
  <c r="G72" i="62"/>
  <c r="D72" i="62"/>
  <c r="B72" i="62"/>
  <c r="A72" i="62"/>
  <c r="G71" i="62"/>
  <c r="D71" i="62"/>
  <c r="B71" i="62"/>
  <c r="A71" i="62"/>
  <c r="G70" i="62"/>
  <c r="D70" i="62"/>
  <c r="B70" i="62"/>
  <c r="A70" i="62"/>
  <c r="G69" i="62"/>
  <c r="D69" i="62"/>
  <c r="B69" i="62"/>
  <c r="A69" i="62"/>
  <c r="G68" i="62"/>
  <c r="D68" i="62"/>
  <c r="B68" i="62"/>
  <c r="A68" i="62"/>
  <c r="G67" i="62"/>
  <c r="D67" i="62"/>
  <c r="B67" i="62"/>
  <c r="A67" i="62"/>
  <c r="G66" i="62"/>
  <c r="D66" i="62"/>
  <c r="B66" i="62"/>
  <c r="A66" i="62"/>
  <c r="G65" i="62"/>
  <c r="D65" i="62"/>
  <c r="B65" i="62"/>
  <c r="A65" i="62"/>
  <c r="G64" i="62"/>
  <c r="D64" i="62"/>
  <c r="B64" i="62"/>
  <c r="A64" i="62"/>
  <c r="G63" i="62"/>
  <c r="D63" i="62"/>
  <c r="B63" i="62"/>
  <c r="A63" i="62"/>
  <c r="G62" i="62"/>
  <c r="D62" i="62"/>
  <c r="B62" i="62"/>
  <c r="A62" i="62"/>
  <c r="G61" i="62"/>
  <c r="D61" i="62"/>
  <c r="B61" i="62"/>
  <c r="A61" i="62"/>
  <c r="G60" i="62"/>
  <c r="D60" i="62"/>
  <c r="B60" i="62"/>
  <c r="A60" i="62"/>
  <c r="G59" i="62"/>
  <c r="D59" i="62"/>
  <c r="B59" i="62"/>
  <c r="A59" i="62"/>
  <c r="G58" i="62"/>
  <c r="D58" i="62"/>
  <c r="B58" i="62"/>
  <c r="A58" i="62"/>
  <c r="G57" i="62"/>
  <c r="D57" i="62"/>
  <c r="B57" i="62"/>
  <c r="A57" i="62"/>
  <c r="G56" i="62"/>
  <c r="D56" i="62"/>
  <c r="B56" i="62"/>
  <c r="A56" i="62"/>
  <c r="G55" i="62"/>
  <c r="D55" i="62"/>
  <c r="B55" i="62"/>
  <c r="A55" i="62"/>
  <c r="G54" i="62"/>
  <c r="D54" i="62"/>
  <c r="B54" i="62"/>
  <c r="A54" i="62"/>
  <c r="G53" i="62"/>
  <c r="D53" i="62"/>
  <c r="B53" i="62"/>
  <c r="A53" i="62"/>
  <c r="G52" i="62"/>
  <c r="D52" i="62"/>
  <c r="B52" i="62"/>
  <c r="A52" i="62"/>
  <c r="G51" i="62"/>
  <c r="D51" i="62"/>
  <c r="B51" i="62"/>
  <c r="A51" i="62"/>
  <c r="G50" i="62"/>
  <c r="D50" i="62"/>
  <c r="B50" i="62"/>
  <c r="A50" i="62"/>
  <c r="G49" i="62"/>
  <c r="D49" i="62"/>
  <c r="B49" i="62"/>
  <c r="A49" i="62"/>
  <c r="G48" i="62"/>
  <c r="D48" i="62"/>
  <c r="B48" i="62"/>
  <c r="A48" i="62"/>
  <c r="G47" i="62"/>
  <c r="D47" i="62"/>
  <c r="B47" i="62"/>
  <c r="A47" i="62"/>
  <c r="G46" i="62"/>
  <c r="D46" i="62"/>
  <c r="B46" i="62"/>
  <c r="A46" i="62"/>
  <c r="G45" i="62"/>
  <c r="D45" i="62"/>
  <c r="B45" i="62"/>
  <c r="A45" i="62"/>
  <c r="G44" i="62"/>
  <c r="D44" i="62"/>
  <c r="B44" i="62"/>
  <c r="A44" i="62"/>
  <c r="G43" i="62"/>
  <c r="D43" i="62"/>
  <c r="B43" i="62"/>
  <c r="A43" i="62"/>
  <c r="G42" i="62"/>
  <c r="D42" i="62"/>
  <c r="B42" i="62"/>
  <c r="A42" i="62"/>
  <c r="G41" i="62"/>
  <c r="D41" i="62"/>
  <c r="B41" i="62"/>
  <c r="A41" i="62"/>
  <c r="G40" i="62"/>
  <c r="D40" i="62"/>
  <c r="B40" i="62"/>
  <c r="A40" i="62"/>
  <c r="G39" i="62"/>
  <c r="D39" i="62"/>
  <c r="B39" i="62"/>
  <c r="A39" i="62"/>
  <c r="G38" i="62"/>
  <c r="D38" i="62"/>
  <c r="B38" i="62"/>
  <c r="A38" i="62"/>
  <c r="G37" i="62"/>
  <c r="D37" i="62"/>
  <c r="B37" i="62"/>
  <c r="A37" i="62"/>
  <c r="G36" i="62"/>
  <c r="D36" i="62"/>
  <c r="B36" i="62"/>
  <c r="A36" i="62"/>
  <c r="G35" i="62"/>
  <c r="D35" i="62"/>
  <c r="B35" i="62"/>
  <c r="A35" i="62"/>
  <c r="G34" i="62"/>
  <c r="D34" i="62"/>
  <c r="B34" i="62"/>
  <c r="A34" i="62"/>
  <c r="G33" i="62"/>
  <c r="D33" i="62"/>
  <c r="B33" i="62"/>
  <c r="A33" i="62"/>
  <c r="G32" i="62"/>
  <c r="D32" i="62"/>
  <c r="B32" i="62"/>
  <c r="A32" i="62"/>
  <c r="G31" i="62"/>
  <c r="D31" i="62"/>
  <c r="B31" i="62"/>
  <c r="A31" i="62"/>
  <c r="G30" i="62"/>
  <c r="D30" i="62"/>
  <c r="B30" i="62"/>
  <c r="A30" i="62"/>
  <c r="G29" i="62"/>
  <c r="D29" i="62"/>
  <c r="B29" i="62"/>
  <c r="A29" i="62"/>
  <c r="G28" i="62"/>
  <c r="D28" i="62"/>
  <c r="B28" i="62"/>
  <c r="A28" i="62"/>
  <c r="G27" i="62"/>
  <c r="D27" i="62"/>
  <c r="B27" i="62"/>
  <c r="A27" i="62"/>
  <c r="G26" i="62"/>
  <c r="D26" i="62"/>
  <c r="B26" i="62"/>
  <c r="A26" i="62"/>
  <c r="G25" i="62"/>
  <c r="D25" i="62"/>
  <c r="B25" i="62"/>
  <c r="A25" i="62"/>
  <c r="G24" i="62"/>
  <c r="D24" i="62"/>
  <c r="B24" i="62"/>
  <c r="A24" i="62"/>
  <c r="G23" i="62"/>
  <c r="D23" i="62"/>
  <c r="B23" i="62"/>
  <c r="A23" i="62"/>
  <c r="G22" i="62"/>
  <c r="D22" i="62"/>
  <c r="B22" i="62"/>
  <c r="A22" i="62"/>
  <c r="G21" i="62"/>
  <c r="D21" i="62"/>
  <c r="B21" i="62"/>
  <c r="A21" i="62"/>
  <c r="G20" i="62"/>
  <c r="D20" i="62"/>
  <c r="B20" i="62"/>
  <c r="A20" i="62"/>
  <c r="G19" i="62"/>
  <c r="D19" i="62"/>
  <c r="B19" i="62"/>
  <c r="A19" i="62"/>
  <c r="G18" i="62"/>
  <c r="D18" i="62"/>
  <c r="B18" i="62"/>
  <c r="A18" i="62"/>
  <c r="G17" i="62"/>
  <c r="D17" i="62"/>
  <c r="B17" i="62"/>
  <c r="A17" i="62"/>
  <c r="G16" i="62"/>
  <c r="D16" i="62"/>
  <c r="B16" i="62"/>
  <c r="A16" i="62"/>
  <c r="G15" i="62"/>
  <c r="D15" i="62"/>
  <c r="B15" i="62"/>
  <c r="A15" i="62"/>
  <c r="G75" i="61"/>
  <c r="D75" i="61"/>
  <c r="B75" i="61"/>
  <c r="A75" i="61"/>
  <c r="G74" i="61"/>
  <c r="D74" i="61"/>
  <c r="B74" i="61"/>
  <c r="A74" i="61"/>
  <c r="G73" i="61"/>
  <c r="D73" i="61"/>
  <c r="B73" i="61"/>
  <c r="A73" i="61"/>
  <c r="G72" i="61"/>
  <c r="D72" i="61"/>
  <c r="B72" i="61"/>
  <c r="A72" i="61"/>
  <c r="G71" i="61"/>
  <c r="D71" i="61"/>
  <c r="B71" i="61"/>
  <c r="A71" i="61"/>
  <c r="G70" i="61"/>
  <c r="D70" i="61"/>
  <c r="B70" i="61"/>
  <c r="A70" i="61"/>
  <c r="G69" i="61"/>
  <c r="D69" i="61"/>
  <c r="B69" i="61"/>
  <c r="A69" i="61"/>
  <c r="G68" i="61"/>
  <c r="D68" i="61"/>
  <c r="B68" i="61"/>
  <c r="A68" i="61"/>
  <c r="G67" i="61"/>
  <c r="D67" i="61"/>
  <c r="B67" i="61"/>
  <c r="A67" i="61"/>
  <c r="G66" i="61"/>
  <c r="D66" i="61"/>
  <c r="B66" i="61"/>
  <c r="A66" i="61"/>
  <c r="G65" i="61"/>
  <c r="D65" i="61"/>
  <c r="B65" i="61"/>
  <c r="A65" i="61"/>
  <c r="G64" i="61"/>
  <c r="D64" i="61"/>
  <c r="B64" i="61"/>
  <c r="A64" i="61"/>
  <c r="G63" i="61"/>
  <c r="D63" i="61"/>
  <c r="B63" i="61"/>
  <c r="A63" i="61"/>
  <c r="G62" i="61"/>
  <c r="D62" i="61"/>
  <c r="B62" i="61"/>
  <c r="A62" i="61"/>
  <c r="G61" i="61"/>
  <c r="D61" i="61"/>
  <c r="B61" i="61"/>
  <c r="A61" i="61"/>
  <c r="G60" i="61"/>
  <c r="D60" i="61"/>
  <c r="B60" i="61"/>
  <c r="A60" i="61"/>
  <c r="G59" i="61"/>
  <c r="D59" i="61"/>
  <c r="B59" i="61"/>
  <c r="A59" i="61"/>
  <c r="G58" i="61"/>
  <c r="D58" i="61"/>
  <c r="B58" i="61"/>
  <c r="A58" i="61"/>
  <c r="G57" i="61"/>
  <c r="D57" i="61"/>
  <c r="B57" i="61"/>
  <c r="A57" i="61"/>
  <c r="G56" i="61"/>
  <c r="D56" i="61"/>
  <c r="B56" i="61"/>
  <c r="A56" i="61"/>
  <c r="G55" i="61"/>
  <c r="D55" i="61"/>
  <c r="B55" i="61"/>
  <c r="A55" i="61"/>
  <c r="G54" i="61"/>
  <c r="D54" i="61"/>
  <c r="B54" i="61"/>
  <c r="A54" i="61"/>
  <c r="G53" i="61"/>
  <c r="D53" i="61"/>
  <c r="B53" i="61"/>
  <c r="A53" i="61"/>
  <c r="G52" i="61"/>
  <c r="D52" i="61"/>
  <c r="B52" i="61"/>
  <c r="A52" i="61"/>
  <c r="G51" i="61"/>
  <c r="D51" i="61"/>
  <c r="B51" i="61"/>
  <c r="A51" i="61"/>
  <c r="G50" i="61"/>
  <c r="D50" i="61"/>
  <c r="B50" i="61"/>
  <c r="A50" i="61"/>
  <c r="G49" i="61"/>
  <c r="D49" i="61"/>
  <c r="B49" i="61"/>
  <c r="A49" i="61"/>
  <c r="G48" i="61"/>
  <c r="D48" i="61"/>
  <c r="B48" i="61"/>
  <c r="A48" i="61"/>
  <c r="G47" i="61"/>
  <c r="D47" i="61"/>
  <c r="B47" i="61"/>
  <c r="A47" i="61"/>
  <c r="G46" i="61"/>
  <c r="D46" i="61"/>
  <c r="B46" i="61"/>
  <c r="A46" i="61"/>
  <c r="G45" i="61"/>
  <c r="D45" i="61"/>
  <c r="B45" i="61"/>
  <c r="A45" i="61"/>
  <c r="G44" i="61"/>
  <c r="D44" i="61"/>
  <c r="B44" i="61"/>
  <c r="A44" i="61"/>
  <c r="G43" i="61"/>
  <c r="D43" i="61"/>
  <c r="B43" i="61"/>
  <c r="A43" i="61"/>
  <c r="G42" i="61"/>
  <c r="D42" i="61"/>
  <c r="B42" i="61"/>
  <c r="A42" i="61"/>
  <c r="G41" i="61"/>
  <c r="D41" i="61"/>
  <c r="B41" i="61"/>
  <c r="A41" i="61"/>
  <c r="G40" i="61"/>
  <c r="D40" i="61"/>
  <c r="B40" i="61"/>
  <c r="A40" i="61"/>
  <c r="G39" i="61"/>
  <c r="D39" i="61"/>
  <c r="B39" i="61"/>
  <c r="A39" i="61"/>
  <c r="G38" i="61"/>
  <c r="D38" i="61"/>
  <c r="B38" i="61"/>
  <c r="A38" i="61"/>
  <c r="G37" i="61"/>
  <c r="D37" i="61"/>
  <c r="B37" i="61"/>
  <c r="A37" i="61"/>
  <c r="G36" i="61"/>
  <c r="D36" i="61"/>
  <c r="B36" i="61"/>
  <c r="A36" i="61"/>
  <c r="G35" i="61"/>
  <c r="D35" i="61"/>
  <c r="B35" i="61"/>
  <c r="A35" i="61"/>
  <c r="G34" i="61"/>
  <c r="D34" i="61"/>
  <c r="B34" i="61"/>
  <c r="A34" i="61"/>
  <c r="G33" i="61"/>
  <c r="D33" i="61"/>
  <c r="B33" i="61"/>
  <c r="A33" i="61"/>
  <c r="G32" i="61"/>
  <c r="D32" i="61"/>
  <c r="B32" i="61"/>
  <c r="A32" i="61"/>
  <c r="G31" i="61"/>
  <c r="D31" i="61"/>
  <c r="B31" i="61"/>
  <c r="A31" i="61"/>
  <c r="G30" i="61"/>
  <c r="D30" i="61"/>
  <c r="B30" i="61"/>
  <c r="A30" i="61"/>
  <c r="G29" i="61"/>
  <c r="D29" i="61"/>
  <c r="B29" i="61"/>
  <c r="A29" i="61"/>
  <c r="G28" i="61"/>
  <c r="D28" i="61"/>
  <c r="B28" i="61"/>
  <c r="A28" i="61"/>
  <c r="G27" i="61"/>
  <c r="D27" i="61"/>
  <c r="B27" i="61"/>
  <c r="A27" i="61"/>
  <c r="G26" i="61"/>
  <c r="D26" i="61"/>
  <c r="B26" i="61"/>
  <c r="A26" i="61"/>
  <c r="G25" i="61"/>
  <c r="D25" i="61"/>
  <c r="B25" i="61"/>
  <c r="A25" i="61"/>
  <c r="G24" i="61"/>
  <c r="D24" i="61"/>
  <c r="B24" i="61"/>
  <c r="A24" i="61"/>
  <c r="G23" i="61"/>
  <c r="D23" i="61"/>
  <c r="B23" i="61"/>
  <c r="A23" i="61"/>
  <c r="G22" i="61"/>
  <c r="D22" i="61"/>
  <c r="B22" i="61"/>
  <c r="A22" i="61"/>
  <c r="G21" i="61"/>
  <c r="D21" i="61"/>
  <c r="B21" i="61"/>
  <c r="A21" i="61"/>
  <c r="G20" i="61"/>
  <c r="D20" i="61"/>
  <c r="B20" i="61"/>
  <c r="A20" i="61"/>
  <c r="G19" i="61"/>
  <c r="D19" i="61"/>
  <c r="B19" i="61"/>
  <c r="A19" i="61"/>
  <c r="G18" i="61"/>
  <c r="D18" i="61"/>
  <c r="B18" i="61"/>
  <c r="A18" i="61"/>
  <c r="G17" i="61"/>
  <c r="D17" i="61"/>
  <c r="B17" i="61"/>
  <c r="A17" i="61"/>
  <c r="G16" i="61"/>
  <c r="D16" i="61"/>
  <c r="B16" i="61"/>
  <c r="A16" i="61"/>
  <c r="G15" i="61"/>
  <c r="D15" i="61"/>
  <c r="B15" i="61"/>
  <c r="A15" i="61"/>
  <c r="G75" i="60"/>
  <c r="D75" i="60"/>
  <c r="B75" i="60"/>
  <c r="A75" i="60"/>
  <c r="G74" i="60"/>
  <c r="D74" i="60"/>
  <c r="B74" i="60"/>
  <c r="A74" i="60"/>
  <c r="G73" i="60"/>
  <c r="D73" i="60"/>
  <c r="B73" i="60"/>
  <c r="A73" i="60"/>
  <c r="G72" i="60"/>
  <c r="D72" i="60"/>
  <c r="B72" i="60"/>
  <c r="A72" i="60"/>
  <c r="G71" i="60"/>
  <c r="D71" i="60"/>
  <c r="B71" i="60"/>
  <c r="A71" i="60"/>
  <c r="G70" i="60"/>
  <c r="D70" i="60"/>
  <c r="B70" i="60"/>
  <c r="A70" i="60"/>
  <c r="G69" i="60"/>
  <c r="D69" i="60"/>
  <c r="B69" i="60"/>
  <c r="A69" i="60"/>
  <c r="G68" i="60"/>
  <c r="D68" i="60"/>
  <c r="B68" i="60"/>
  <c r="A68" i="60"/>
  <c r="G67" i="60"/>
  <c r="D67" i="60"/>
  <c r="B67" i="60"/>
  <c r="A67" i="60"/>
  <c r="G66" i="60"/>
  <c r="D66" i="60"/>
  <c r="B66" i="60"/>
  <c r="A66" i="60"/>
  <c r="G65" i="60"/>
  <c r="D65" i="60"/>
  <c r="B65" i="60"/>
  <c r="A65" i="60"/>
  <c r="G64" i="60"/>
  <c r="D64" i="60"/>
  <c r="B64" i="60"/>
  <c r="A64" i="60"/>
  <c r="G63" i="60"/>
  <c r="D63" i="60"/>
  <c r="B63" i="60"/>
  <c r="A63" i="60"/>
  <c r="G62" i="60"/>
  <c r="D62" i="60"/>
  <c r="B62" i="60"/>
  <c r="A62" i="60"/>
  <c r="G61" i="60"/>
  <c r="D61" i="60"/>
  <c r="B61" i="60"/>
  <c r="A61" i="60"/>
  <c r="G60" i="60"/>
  <c r="D60" i="60"/>
  <c r="B60" i="60"/>
  <c r="A60" i="60"/>
  <c r="G59" i="60"/>
  <c r="D59" i="60"/>
  <c r="B59" i="60"/>
  <c r="A59" i="60"/>
  <c r="G58" i="60"/>
  <c r="D58" i="60"/>
  <c r="B58" i="60"/>
  <c r="A58" i="60"/>
  <c r="G57" i="60"/>
  <c r="D57" i="60"/>
  <c r="B57" i="60"/>
  <c r="A57" i="60"/>
  <c r="G56" i="60"/>
  <c r="D56" i="60"/>
  <c r="B56" i="60"/>
  <c r="A56" i="60"/>
  <c r="G55" i="60"/>
  <c r="D55" i="60"/>
  <c r="B55" i="60"/>
  <c r="A55" i="60"/>
  <c r="G54" i="60"/>
  <c r="D54" i="60"/>
  <c r="B54" i="60"/>
  <c r="A54" i="60"/>
  <c r="G53" i="60"/>
  <c r="D53" i="60"/>
  <c r="B53" i="60"/>
  <c r="A53" i="60"/>
  <c r="G52" i="60"/>
  <c r="D52" i="60"/>
  <c r="B52" i="60"/>
  <c r="A52" i="60"/>
  <c r="G51" i="60"/>
  <c r="D51" i="60"/>
  <c r="B51" i="60"/>
  <c r="A51" i="60"/>
  <c r="G50" i="60"/>
  <c r="D50" i="60"/>
  <c r="B50" i="60"/>
  <c r="A50" i="60"/>
  <c r="G49" i="60"/>
  <c r="D49" i="60"/>
  <c r="B49" i="60"/>
  <c r="A49" i="60"/>
  <c r="G48" i="60"/>
  <c r="D48" i="60"/>
  <c r="B48" i="60"/>
  <c r="A48" i="60"/>
  <c r="G47" i="60"/>
  <c r="D47" i="60"/>
  <c r="B47" i="60"/>
  <c r="A47" i="60"/>
  <c r="G46" i="60"/>
  <c r="D46" i="60"/>
  <c r="B46" i="60"/>
  <c r="A46" i="60"/>
  <c r="G45" i="60"/>
  <c r="D45" i="60"/>
  <c r="B45" i="60"/>
  <c r="A45" i="60"/>
  <c r="G44" i="60"/>
  <c r="D44" i="60"/>
  <c r="B44" i="60"/>
  <c r="A44" i="60"/>
  <c r="G43" i="60"/>
  <c r="D43" i="60"/>
  <c r="B43" i="60"/>
  <c r="A43" i="60"/>
  <c r="G42" i="60"/>
  <c r="D42" i="60"/>
  <c r="B42" i="60"/>
  <c r="A42" i="60"/>
  <c r="G41" i="60"/>
  <c r="D41" i="60"/>
  <c r="B41" i="60"/>
  <c r="A41" i="60"/>
  <c r="G40" i="60"/>
  <c r="D40" i="60"/>
  <c r="B40" i="60"/>
  <c r="A40" i="60"/>
  <c r="G39" i="60"/>
  <c r="D39" i="60"/>
  <c r="B39" i="60"/>
  <c r="A39" i="60"/>
  <c r="G38" i="60"/>
  <c r="D38" i="60"/>
  <c r="B38" i="60"/>
  <c r="A38" i="60"/>
  <c r="G37" i="60"/>
  <c r="D37" i="60"/>
  <c r="B37" i="60"/>
  <c r="A37" i="60"/>
  <c r="G36" i="60"/>
  <c r="D36" i="60"/>
  <c r="B36" i="60"/>
  <c r="A36" i="60"/>
  <c r="G35" i="60"/>
  <c r="D35" i="60"/>
  <c r="B35" i="60"/>
  <c r="A35" i="60"/>
  <c r="G34" i="60"/>
  <c r="D34" i="60"/>
  <c r="B34" i="60"/>
  <c r="A34" i="60"/>
  <c r="G33" i="60"/>
  <c r="D33" i="60"/>
  <c r="B33" i="60"/>
  <c r="A33" i="60"/>
  <c r="G32" i="60"/>
  <c r="D32" i="60"/>
  <c r="B32" i="60"/>
  <c r="A32" i="60"/>
  <c r="G31" i="60"/>
  <c r="D31" i="60"/>
  <c r="B31" i="60"/>
  <c r="A31" i="60"/>
  <c r="G30" i="60"/>
  <c r="D30" i="60"/>
  <c r="B30" i="60"/>
  <c r="A30" i="60"/>
  <c r="G29" i="60"/>
  <c r="D29" i="60"/>
  <c r="B29" i="60"/>
  <c r="A29" i="60"/>
  <c r="G28" i="60"/>
  <c r="D28" i="60"/>
  <c r="B28" i="60"/>
  <c r="A28" i="60"/>
  <c r="G27" i="60"/>
  <c r="D27" i="60"/>
  <c r="B27" i="60"/>
  <c r="A27" i="60"/>
  <c r="G26" i="60"/>
  <c r="D26" i="60"/>
  <c r="B26" i="60"/>
  <c r="A26" i="60"/>
  <c r="G25" i="60"/>
  <c r="D25" i="60"/>
  <c r="B25" i="60"/>
  <c r="A25" i="60"/>
  <c r="G24" i="60"/>
  <c r="D24" i="60"/>
  <c r="B24" i="60"/>
  <c r="A24" i="60"/>
  <c r="G23" i="60"/>
  <c r="D23" i="60"/>
  <c r="B23" i="60"/>
  <c r="A23" i="60"/>
  <c r="G22" i="60"/>
  <c r="D22" i="60"/>
  <c r="B22" i="60"/>
  <c r="A22" i="60"/>
  <c r="G21" i="60"/>
  <c r="D21" i="60"/>
  <c r="B21" i="60"/>
  <c r="A21" i="60"/>
  <c r="G20" i="60"/>
  <c r="D20" i="60"/>
  <c r="B20" i="60"/>
  <c r="A20" i="60"/>
  <c r="G19" i="60"/>
  <c r="D19" i="60"/>
  <c r="B19" i="60"/>
  <c r="A19" i="60"/>
  <c r="G18" i="60"/>
  <c r="D18" i="60"/>
  <c r="B18" i="60"/>
  <c r="A18" i="60"/>
  <c r="G17" i="60"/>
  <c r="D17" i="60"/>
  <c r="B17" i="60"/>
  <c r="A17" i="60"/>
  <c r="G16" i="60"/>
  <c r="D16" i="60"/>
  <c r="B16" i="60"/>
  <c r="A16" i="60"/>
  <c r="G15" i="60"/>
  <c r="D15" i="60"/>
  <c r="B15" i="60"/>
  <c r="A15" i="60"/>
  <c r="G75" i="59"/>
  <c r="D75" i="59"/>
  <c r="B75" i="59"/>
  <c r="A75" i="59"/>
  <c r="G74" i="59"/>
  <c r="D74" i="59"/>
  <c r="B74" i="59"/>
  <c r="A74" i="59"/>
  <c r="G73" i="59"/>
  <c r="D73" i="59"/>
  <c r="B73" i="59"/>
  <c r="A73" i="59"/>
  <c r="G72" i="59"/>
  <c r="D72" i="59"/>
  <c r="B72" i="59"/>
  <c r="A72" i="59"/>
  <c r="G71" i="59"/>
  <c r="D71" i="59"/>
  <c r="B71" i="59"/>
  <c r="A71" i="59"/>
  <c r="G70" i="59"/>
  <c r="D70" i="59"/>
  <c r="B70" i="59"/>
  <c r="A70" i="59"/>
  <c r="G69" i="59"/>
  <c r="D69" i="59"/>
  <c r="B69" i="59"/>
  <c r="A69" i="59"/>
  <c r="G68" i="59"/>
  <c r="D68" i="59"/>
  <c r="B68" i="59"/>
  <c r="A68" i="59"/>
  <c r="G67" i="59"/>
  <c r="D67" i="59"/>
  <c r="B67" i="59"/>
  <c r="A67" i="59"/>
  <c r="G66" i="59"/>
  <c r="D66" i="59"/>
  <c r="B66" i="59"/>
  <c r="A66" i="59"/>
  <c r="G65" i="59"/>
  <c r="D65" i="59"/>
  <c r="B65" i="59"/>
  <c r="A65" i="59"/>
  <c r="G64" i="59"/>
  <c r="D64" i="59"/>
  <c r="B64" i="59"/>
  <c r="A64" i="59"/>
  <c r="G63" i="59"/>
  <c r="D63" i="59"/>
  <c r="B63" i="59"/>
  <c r="A63" i="59"/>
  <c r="G62" i="59"/>
  <c r="D62" i="59"/>
  <c r="B62" i="59"/>
  <c r="A62" i="59"/>
  <c r="G61" i="59"/>
  <c r="D61" i="59"/>
  <c r="B61" i="59"/>
  <c r="A61" i="59"/>
  <c r="G60" i="59"/>
  <c r="D60" i="59"/>
  <c r="B60" i="59"/>
  <c r="A60" i="59"/>
  <c r="G59" i="59"/>
  <c r="D59" i="59"/>
  <c r="B59" i="59"/>
  <c r="A59" i="59"/>
  <c r="G58" i="59"/>
  <c r="D58" i="59"/>
  <c r="B58" i="59"/>
  <c r="A58" i="59"/>
  <c r="G57" i="59"/>
  <c r="D57" i="59"/>
  <c r="B57" i="59"/>
  <c r="A57" i="59"/>
  <c r="G56" i="59"/>
  <c r="D56" i="59"/>
  <c r="B56" i="59"/>
  <c r="A56" i="59"/>
  <c r="G55" i="59"/>
  <c r="D55" i="59"/>
  <c r="B55" i="59"/>
  <c r="A55" i="59"/>
  <c r="G54" i="59"/>
  <c r="D54" i="59"/>
  <c r="B54" i="59"/>
  <c r="A54" i="59"/>
  <c r="G53" i="59"/>
  <c r="D53" i="59"/>
  <c r="B53" i="59"/>
  <c r="A53" i="59"/>
  <c r="G52" i="59"/>
  <c r="D52" i="59"/>
  <c r="B52" i="59"/>
  <c r="A52" i="59"/>
  <c r="G51" i="59"/>
  <c r="D51" i="59"/>
  <c r="B51" i="59"/>
  <c r="A51" i="59"/>
  <c r="G50" i="59"/>
  <c r="D50" i="59"/>
  <c r="B50" i="59"/>
  <c r="A50" i="59"/>
  <c r="G49" i="59"/>
  <c r="D49" i="59"/>
  <c r="B49" i="59"/>
  <c r="A49" i="59"/>
  <c r="G48" i="59"/>
  <c r="D48" i="59"/>
  <c r="B48" i="59"/>
  <c r="A48" i="59"/>
  <c r="G47" i="59"/>
  <c r="D47" i="59"/>
  <c r="B47" i="59"/>
  <c r="A47" i="59"/>
  <c r="G46" i="59"/>
  <c r="D46" i="59"/>
  <c r="B46" i="59"/>
  <c r="A46" i="59"/>
  <c r="G45" i="59"/>
  <c r="D45" i="59"/>
  <c r="B45" i="59"/>
  <c r="A45" i="59"/>
  <c r="G44" i="59"/>
  <c r="D44" i="59"/>
  <c r="B44" i="59"/>
  <c r="A44" i="59"/>
  <c r="G43" i="59"/>
  <c r="D43" i="59"/>
  <c r="B43" i="59"/>
  <c r="A43" i="59"/>
  <c r="G42" i="59"/>
  <c r="D42" i="59"/>
  <c r="B42" i="59"/>
  <c r="A42" i="59"/>
  <c r="G41" i="59"/>
  <c r="D41" i="59"/>
  <c r="B41" i="59"/>
  <c r="A41" i="59"/>
  <c r="G40" i="59"/>
  <c r="D40" i="59"/>
  <c r="B40" i="59"/>
  <c r="A40" i="59"/>
  <c r="G39" i="59"/>
  <c r="D39" i="59"/>
  <c r="B39" i="59"/>
  <c r="A39" i="59"/>
  <c r="G38" i="59"/>
  <c r="D38" i="59"/>
  <c r="B38" i="59"/>
  <c r="A38" i="59"/>
  <c r="G37" i="59"/>
  <c r="D37" i="59"/>
  <c r="B37" i="59"/>
  <c r="A37" i="59"/>
  <c r="G36" i="59"/>
  <c r="D36" i="59"/>
  <c r="B36" i="59"/>
  <c r="A36" i="59"/>
  <c r="G35" i="59"/>
  <c r="D35" i="59"/>
  <c r="B35" i="59"/>
  <c r="A35" i="59"/>
  <c r="G34" i="59"/>
  <c r="D34" i="59"/>
  <c r="B34" i="59"/>
  <c r="A34" i="59"/>
  <c r="G33" i="59"/>
  <c r="D33" i="59"/>
  <c r="B33" i="59"/>
  <c r="A33" i="59"/>
  <c r="G32" i="59"/>
  <c r="D32" i="59"/>
  <c r="B32" i="59"/>
  <c r="A32" i="59"/>
  <c r="G31" i="59"/>
  <c r="D31" i="59"/>
  <c r="B31" i="59"/>
  <c r="A31" i="59"/>
  <c r="G30" i="59"/>
  <c r="D30" i="59"/>
  <c r="B30" i="59"/>
  <c r="A30" i="59"/>
  <c r="G29" i="59"/>
  <c r="D29" i="59"/>
  <c r="B29" i="59"/>
  <c r="A29" i="59"/>
  <c r="G28" i="59"/>
  <c r="D28" i="59"/>
  <c r="B28" i="59"/>
  <c r="A28" i="59"/>
  <c r="G27" i="59"/>
  <c r="D27" i="59"/>
  <c r="B27" i="59"/>
  <c r="A27" i="59"/>
  <c r="G26" i="59"/>
  <c r="D26" i="59"/>
  <c r="B26" i="59"/>
  <c r="A26" i="59"/>
  <c r="G25" i="59"/>
  <c r="D25" i="59"/>
  <c r="B25" i="59"/>
  <c r="A25" i="59"/>
  <c r="G24" i="59"/>
  <c r="D24" i="59"/>
  <c r="B24" i="59"/>
  <c r="A24" i="59"/>
  <c r="G23" i="59"/>
  <c r="D23" i="59"/>
  <c r="B23" i="59"/>
  <c r="A23" i="59"/>
  <c r="G22" i="59"/>
  <c r="D22" i="59"/>
  <c r="B22" i="59"/>
  <c r="A22" i="59"/>
  <c r="G21" i="59"/>
  <c r="D21" i="59"/>
  <c r="B21" i="59"/>
  <c r="A21" i="59"/>
  <c r="G20" i="59"/>
  <c r="D20" i="59"/>
  <c r="B20" i="59"/>
  <c r="A20" i="59"/>
  <c r="G19" i="59"/>
  <c r="D19" i="59"/>
  <c r="B19" i="59"/>
  <c r="A19" i="59"/>
  <c r="G18" i="59"/>
  <c r="D18" i="59"/>
  <c r="B18" i="59"/>
  <c r="A18" i="59"/>
  <c r="G17" i="59"/>
  <c r="D17" i="59"/>
  <c r="B17" i="59"/>
  <c r="A17" i="59"/>
  <c r="G16" i="59"/>
  <c r="D16" i="59"/>
  <c r="B16" i="59"/>
  <c r="A16" i="59"/>
  <c r="G15" i="59"/>
  <c r="D15" i="59"/>
  <c r="B15" i="59"/>
  <c r="A15" i="59"/>
  <c r="G75" i="91"/>
  <c r="D75" i="91"/>
  <c r="E75" i="91" s="1"/>
  <c r="B75" i="91"/>
  <c r="A75" i="91"/>
  <c r="G74" i="91"/>
  <c r="D74" i="91"/>
  <c r="B74" i="91"/>
  <c r="A74" i="91"/>
  <c r="G73" i="91"/>
  <c r="D73" i="91"/>
  <c r="E73" i="91" s="1"/>
  <c r="B73" i="91"/>
  <c r="A73" i="91"/>
  <c r="G72" i="91"/>
  <c r="D72" i="91"/>
  <c r="E72" i="91" s="1"/>
  <c r="B72" i="91"/>
  <c r="A72" i="91"/>
  <c r="G71" i="91"/>
  <c r="D71" i="91"/>
  <c r="E71" i="91" s="1"/>
  <c r="B71" i="91"/>
  <c r="A71" i="91"/>
  <c r="G70" i="91"/>
  <c r="D70" i="91"/>
  <c r="B70" i="91"/>
  <c r="A70" i="91"/>
  <c r="G69" i="91"/>
  <c r="D69" i="91"/>
  <c r="E69" i="91" s="1"/>
  <c r="B69" i="91"/>
  <c r="A69" i="91"/>
  <c r="G68" i="91"/>
  <c r="D68" i="91"/>
  <c r="E68" i="91" s="1"/>
  <c r="B68" i="91"/>
  <c r="A68" i="91"/>
  <c r="G67" i="91"/>
  <c r="D67" i="91"/>
  <c r="E67" i="91" s="1"/>
  <c r="B67" i="91"/>
  <c r="A67" i="91"/>
  <c r="G66" i="91"/>
  <c r="D66" i="91"/>
  <c r="E66" i="91" s="1"/>
  <c r="B66" i="91"/>
  <c r="A66" i="91"/>
  <c r="G65" i="91"/>
  <c r="D65" i="91"/>
  <c r="E65" i="91" s="1"/>
  <c r="B65" i="91"/>
  <c r="A65" i="91"/>
  <c r="G64" i="91"/>
  <c r="D64" i="91"/>
  <c r="E64" i="91" s="1"/>
  <c r="B64" i="91"/>
  <c r="A64" i="91"/>
  <c r="G63" i="91"/>
  <c r="D63" i="91"/>
  <c r="E63" i="91" s="1"/>
  <c r="B63" i="91"/>
  <c r="A63" i="91"/>
  <c r="G62" i="91"/>
  <c r="D62" i="91"/>
  <c r="B62" i="91"/>
  <c r="A62" i="91"/>
  <c r="G61" i="91"/>
  <c r="D61" i="91"/>
  <c r="E61" i="91" s="1"/>
  <c r="B61" i="91"/>
  <c r="A61" i="91"/>
  <c r="G60" i="91"/>
  <c r="D60" i="91"/>
  <c r="E60" i="91" s="1"/>
  <c r="B60" i="91"/>
  <c r="A60" i="91"/>
  <c r="G59" i="91"/>
  <c r="D59" i="91"/>
  <c r="E59" i="91" s="1"/>
  <c r="B59" i="91"/>
  <c r="A59" i="91"/>
  <c r="G58" i="91"/>
  <c r="D58" i="91"/>
  <c r="E58" i="91" s="1"/>
  <c r="B58" i="91"/>
  <c r="A58" i="91"/>
  <c r="G57" i="91"/>
  <c r="D57" i="91"/>
  <c r="E57" i="91" s="1"/>
  <c r="B57" i="91"/>
  <c r="A57" i="91"/>
  <c r="G56" i="91"/>
  <c r="D56" i="91"/>
  <c r="E56" i="91" s="1"/>
  <c r="B56" i="91"/>
  <c r="A56" i="91"/>
  <c r="G55" i="91"/>
  <c r="D55" i="91"/>
  <c r="E55" i="91" s="1"/>
  <c r="B55" i="91"/>
  <c r="A55" i="91"/>
  <c r="G54" i="91"/>
  <c r="D54" i="91"/>
  <c r="E54" i="91" s="1"/>
  <c r="B54" i="91"/>
  <c r="A54" i="91"/>
  <c r="G53" i="91"/>
  <c r="D53" i="91"/>
  <c r="E53" i="91" s="1"/>
  <c r="B53" i="91"/>
  <c r="A53" i="91"/>
  <c r="G52" i="91"/>
  <c r="D52" i="91"/>
  <c r="E52" i="91" s="1"/>
  <c r="B52" i="91"/>
  <c r="A52" i="91"/>
  <c r="G51" i="91"/>
  <c r="D51" i="91"/>
  <c r="E51" i="91" s="1"/>
  <c r="B51" i="91"/>
  <c r="A51" i="91"/>
  <c r="G50" i="91"/>
  <c r="D50" i="91"/>
  <c r="B50" i="91"/>
  <c r="A50" i="91"/>
  <c r="G49" i="91"/>
  <c r="D49" i="91"/>
  <c r="E49" i="91" s="1"/>
  <c r="B49" i="91"/>
  <c r="A49" i="91"/>
  <c r="G48" i="91"/>
  <c r="D48" i="91"/>
  <c r="E48" i="91" s="1"/>
  <c r="B48" i="91"/>
  <c r="A48" i="91"/>
  <c r="G47" i="91"/>
  <c r="D47" i="91"/>
  <c r="E47" i="91" s="1"/>
  <c r="B47" i="91"/>
  <c r="A47" i="91"/>
  <c r="G46" i="91"/>
  <c r="D46" i="91"/>
  <c r="E46" i="91" s="1"/>
  <c r="B46" i="91"/>
  <c r="A46" i="91"/>
  <c r="G45" i="91"/>
  <c r="D45" i="91"/>
  <c r="E45" i="91" s="1"/>
  <c r="B45" i="91"/>
  <c r="A45" i="91"/>
  <c r="G44" i="91"/>
  <c r="D44" i="91"/>
  <c r="E44" i="91" s="1"/>
  <c r="B44" i="91"/>
  <c r="A44" i="91"/>
  <c r="G43" i="91"/>
  <c r="D43" i="91"/>
  <c r="E43" i="91" s="1"/>
  <c r="B43" i="91"/>
  <c r="A43" i="91"/>
  <c r="G42" i="91"/>
  <c r="H42" i="91" s="1"/>
  <c r="D42" i="91"/>
  <c r="E42" i="91" s="1"/>
  <c r="B42" i="91"/>
  <c r="A42" i="91"/>
  <c r="G41" i="91"/>
  <c r="D41" i="91"/>
  <c r="E41" i="91" s="1"/>
  <c r="B41" i="91"/>
  <c r="A41" i="91"/>
  <c r="G40" i="91"/>
  <c r="D40" i="91"/>
  <c r="E40" i="91" s="1"/>
  <c r="B40" i="91"/>
  <c r="A40" i="91"/>
  <c r="G39" i="91"/>
  <c r="D39" i="91"/>
  <c r="E39" i="91" s="1"/>
  <c r="B39" i="91"/>
  <c r="A39" i="91"/>
  <c r="G38" i="91"/>
  <c r="D38" i="91"/>
  <c r="E38" i="91" s="1"/>
  <c r="B38" i="91"/>
  <c r="A38" i="91"/>
  <c r="G37" i="91"/>
  <c r="D37" i="91"/>
  <c r="E37" i="91" s="1"/>
  <c r="B37" i="91"/>
  <c r="A37" i="91"/>
  <c r="G36" i="91"/>
  <c r="D36" i="91"/>
  <c r="E36" i="91" s="1"/>
  <c r="B36" i="91"/>
  <c r="A36" i="91"/>
  <c r="G35" i="91"/>
  <c r="D35" i="91"/>
  <c r="E35" i="91" s="1"/>
  <c r="B35" i="91"/>
  <c r="A35" i="91"/>
  <c r="G34" i="91"/>
  <c r="D34" i="91"/>
  <c r="E34" i="91" s="1"/>
  <c r="B34" i="91"/>
  <c r="A34" i="91"/>
  <c r="G33" i="91"/>
  <c r="D33" i="91"/>
  <c r="E33" i="91" s="1"/>
  <c r="B33" i="91"/>
  <c r="A33" i="91"/>
  <c r="G32" i="91"/>
  <c r="D32" i="91"/>
  <c r="E32" i="91" s="1"/>
  <c r="B32" i="91"/>
  <c r="A32" i="91"/>
  <c r="G31" i="91"/>
  <c r="D31" i="91"/>
  <c r="E31" i="91" s="1"/>
  <c r="B31" i="91"/>
  <c r="A31" i="91"/>
  <c r="G30" i="91"/>
  <c r="D30" i="91"/>
  <c r="E30" i="91" s="1"/>
  <c r="B30" i="91"/>
  <c r="A30" i="91"/>
  <c r="G29" i="91"/>
  <c r="D29" i="91"/>
  <c r="E29" i="91" s="1"/>
  <c r="B29" i="91"/>
  <c r="A29" i="91"/>
  <c r="G28" i="91"/>
  <c r="D28" i="91"/>
  <c r="E28" i="91" s="1"/>
  <c r="B28" i="91"/>
  <c r="A28" i="91"/>
  <c r="G27" i="91"/>
  <c r="D27" i="91"/>
  <c r="E27" i="91" s="1"/>
  <c r="B27" i="91"/>
  <c r="A27" i="91"/>
  <c r="G26" i="91"/>
  <c r="D26" i="91"/>
  <c r="E26" i="91" s="1"/>
  <c r="B26" i="91"/>
  <c r="A26" i="91"/>
  <c r="G25" i="91"/>
  <c r="D25" i="91"/>
  <c r="E25" i="91" s="1"/>
  <c r="B25" i="91"/>
  <c r="A25" i="91"/>
  <c r="G24" i="91"/>
  <c r="D24" i="91"/>
  <c r="E24" i="91" s="1"/>
  <c r="B24" i="91"/>
  <c r="A24" i="91"/>
  <c r="G23" i="91"/>
  <c r="H23" i="91" s="1"/>
  <c r="D23" i="91"/>
  <c r="E23" i="91" s="1"/>
  <c r="B23" i="91"/>
  <c r="A23" i="91"/>
  <c r="G22" i="91"/>
  <c r="D22" i="91"/>
  <c r="B22" i="91"/>
  <c r="A22" i="91"/>
  <c r="G21" i="91"/>
  <c r="D21" i="91"/>
  <c r="E21" i="91" s="1"/>
  <c r="B21" i="91"/>
  <c r="A21" i="91"/>
  <c r="G20" i="91"/>
  <c r="D20" i="91"/>
  <c r="E20" i="91" s="1"/>
  <c r="B20" i="91"/>
  <c r="A20" i="91"/>
  <c r="G19" i="91"/>
  <c r="D19" i="91"/>
  <c r="E19" i="91" s="1"/>
  <c r="B19" i="91"/>
  <c r="A19" i="91"/>
  <c r="G18" i="91"/>
  <c r="D18" i="91"/>
  <c r="E18" i="91" s="1"/>
  <c r="B18" i="91"/>
  <c r="A18" i="91"/>
  <c r="G17" i="91"/>
  <c r="D17" i="91"/>
  <c r="E17" i="91" s="1"/>
  <c r="B17" i="91"/>
  <c r="A17" i="91"/>
  <c r="G16" i="91"/>
  <c r="D16" i="91"/>
  <c r="E16" i="91" s="1"/>
  <c r="B16" i="91"/>
  <c r="A16" i="91"/>
  <c r="G15" i="91"/>
  <c r="D15" i="91"/>
  <c r="E15" i="91" s="1"/>
  <c r="B15" i="91"/>
  <c r="A15" i="91"/>
  <c r="G75" i="90"/>
  <c r="D75" i="90"/>
  <c r="E75" i="90" s="1"/>
  <c r="B75" i="90"/>
  <c r="A75" i="90"/>
  <c r="G74" i="90"/>
  <c r="D74" i="90"/>
  <c r="E74" i="90" s="1"/>
  <c r="B74" i="90"/>
  <c r="A74" i="90"/>
  <c r="G73" i="90"/>
  <c r="D73" i="90"/>
  <c r="E73" i="90" s="1"/>
  <c r="B73" i="90"/>
  <c r="A73" i="90"/>
  <c r="G72" i="90"/>
  <c r="D72" i="90"/>
  <c r="E72" i="90" s="1"/>
  <c r="B72" i="90"/>
  <c r="A72" i="90"/>
  <c r="G71" i="90"/>
  <c r="D71" i="90"/>
  <c r="E71" i="90" s="1"/>
  <c r="B71" i="90"/>
  <c r="A71" i="90"/>
  <c r="G70" i="90"/>
  <c r="D70" i="90"/>
  <c r="E70" i="90" s="1"/>
  <c r="B70" i="90"/>
  <c r="A70" i="90"/>
  <c r="G69" i="90"/>
  <c r="D69" i="90"/>
  <c r="E69" i="90" s="1"/>
  <c r="B69" i="90"/>
  <c r="A69" i="90"/>
  <c r="G68" i="90"/>
  <c r="D68" i="90"/>
  <c r="E68" i="90" s="1"/>
  <c r="B68" i="90"/>
  <c r="A68" i="90"/>
  <c r="G67" i="90"/>
  <c r="D67" i="90"/>
  <c r="E67" i="90" s="1"/>
  <c r="B67" i="90"/>
  <c r="A67" i="90"/>
  <c r="G66" i="90"/>
  <c r="D66" i="90"/>
  <c r="E66" i="90" s="1"/>
  <c r="B66" i="90"/>
  <c r="A66" i="90"/>
  <c r="G65" i="90"/>
  <c r="D65" i="90"/>
  <c r="E65" i="90" s="1"/>
  <c r="B65" i="90"/>
  <c r="A65" i="90"/>
  <c r="G64" i="90"/>
  <c r="D64" i="90"/>
  <c r="E64" i="90" s="1"/>
  <c r="B64" i="90"/>
  <c r="A64" i="90"/>
  <c r="G63" i="90"/>
  <c r="D63" i="90"/>
  <c r="E63" i="90" s="1"/>
  <c r="B63" i="90"/>
  <c r="A63" i="90"/>
  <c r="G62" i="90"/>
  <c r="D62" i="90"/>
  <c r="E62" i="90" s="1"/>
  <c r="B62" i="90"/>
  <c r="A62" i="90"/>
  <c r="G61" i="90"/>
  <c r="D61" i="90"/>
  <c r="E61" i="90" s="1"/>
  <c r="B61" i="90"/>
  <c r="A61" i="90"/>
  <c r="G60" i="90"/>
  <c r="D60" i="90"/>
  <c r="E60" i="90" s="1"/>
  <c r="B60" i="90"/>
  <c r="A60" i="90"/>
  <c r="G59" i="90"/>
  <c r="D59" i="90"/>
  <c r="E59" i="90" s="1"/>
  <c r="B59" i="90"/>
  <c r="A59" i="90"/>
  <c r="G58" i="90"/>
  <c r="D58" i="90"/>
  <c r="E58" i="90" s="1"/>
  <c r="B58" i="90"/>
  <c r="A58" i="90"/>
  <c r="G57" i="90"/>
  <c r="D57" i="90"/>
  <c r="E57" i="90" s="1"/>
  <c r="B57" i="90"/>
  <c r="A57" i="90"/>
  <c r="G56" i="90"/>
  <c r="D56" i="90"/>
  <c r="E56" i="90" s="1"/>
  <c r="B56" i="90"/>
  <c r="A56" i="90"/>
  <c r="G55" i="90"/>
  <c r="D55" i="90"/>
  <c r="B55" i="90"/>
  <c r="A55" i="90"/>
  <c r="G54" i="90"/>
  <c r="D54" i="90"/>
  <c r="E54" i="90" s="1"/>
  <c r="B54" i="90"/>
  <c r="A54" i="90"/>
  <c r="G53" i="90"/>
  <c r="D53" i="90"/>
  <c r="E53" i="90" s="1"/>
  <c r="B53" i="90"/>
  <c r="A53" i="90"/>
  <c r="G52" i="90"/>
  <c r="D52" i="90"/>
  <c r="E52" i="90" s="1"/>
  <c r="B52" i="90"/>
  <c r="A52" i="90"/>
  <c r="G51" i="90"/>
  <c r="D51" i="90"/>
  <c r="E51" i="90" s="1"/>
  <c r="B51" i="90"/>
  <c r="A51" i="90"/>
  <c r="G50" i="90"/>
  <c r="D50" i="90"/>
  <c r="E50" i="90" s="1"/>
  <c r="B50" i="90"/>
  <c r="A50" i="90"/>
  <c r="G49" i="90"/>
  <c r="D49" i="90"/>
  <c r="E49" i="90" s="1"/>
  <c r="B49" i="90"/>
  <c r="A49" i="90"/>
  <c r="G48" i="90"/>
  <c r="D48" i="90"/>
  <c r="E48" i="90" s="1"/>
  <c r="B48" i="90"/>
  <c r="A48" i="90"/>
  <c r="G47" i="90"/>
  <c r="D47" i="90"/>
  <c r="E47" i="90" s="1"/>
  <c r="B47" i="90"/>
  <c r="A47" i="90"/>
  <c r="G46" i="90"/>
  <c r="D46" i="90"/>
  <c r="E46" i="90" s="1"/>
  <c r="B46" i="90"/>
  <c r="A46" i="90"/>
  <c r="G45" i="90"/>
  <c r="D45" i="90"/>
  <c r="E45" i="90" s="1"/>
  <c r="B45" i="90"/>
  <c r="A45" i="90"/>
  <c r="G44" i="90"/>
  <c r="D44" i="90"/>
  <c r="E44" i="90" s="1"/>
  <c r="B44" i="90"/>
  <c r="A44" i="90"/>
  <c r="G43" i="90"/>
  <c r="D43" i="90"/>
  <c r="E43" i="90" s="1"/>
  <c r="B43" i="90"/>
  <c r="A43" i="90"/>
  <c r="G42" i="90"/>
  <c r="D42" i="90"/>
  <c r="E42" i="90" s="1"/>
  <c r="B42" i="90"/>
  <c r="A42" i="90"/>
  <c r="G41" i="90"/>
  <c r="D41" i="90"/>
  <c r="E41" i="90" s="1"/>
  <c r="B41" i="90"/>
  <c r="A41" i="90"/>
  <c r="G40" i="90"/>
  <c r="D40" i="90"/>
  <c r="E40" i="90" s="1"/>
  <c r="B40" i="90"/>
  <c r="A40" i="90"/>
  <c r="G39" i="90"/>
  <c r="D39" i="90"/>
  <c r="E39" i="90" s="1"/>
  <c r="B39" i="90"/>
  <c r="A39" i="90"/>
  <c r="G38" i="90"/>
  <c r="D38" i="90"/>
  <c r="E38" i="90" s="1"/>
  <c r="B38" i="90"/>
  <c r="A38" i="90"/>
  <c r="G37" i="90"/>
  <c r="D37" i="90"/>
  <c r="E37" i="90" s="1"/>
  <c r="B37" i="90"/>
  <c r="A37" i="90"/>
  <c r="G36" i="90"/>
  <c r="D36" i="90"/>
  <c r="E36" i="90" s="1"/>
  <c r="B36" i="90"/>
  <c r="A36" i="90"/>
  <c r="G35" i="90"/>
  <c r="D35" i="90"/>
  <c r="E35" i="90" s="1"/>
  <c r="B35" i="90"/>
  <c r="A35" i="90"/>
  <c r="G34" i="90"/>
  <c r="D34" i="90"/>
  <c r="E34" i="90" s="1"/>
  <c r="B34" i="90"/>
  <c r="A34" i="90"/>
  <c r="G33" i="90"/>
  <c r="D33" i="90"/>
  <c r="E33" i="90" s="1"/>
  <c r="B33" i="90"/>
  <c r="A33" i="90"/>
  <c r="G32" i="90"/>
  <c r="D32" i="90"/>
  <c r="E32" i="90" s="1"/>
  <c r="B32" i="90"/>
  <c r="A32" i="90"/>
  <c r="G31" i="90"/>
  <c r="D31" i="90"/>
  <c r="E31" i="90" s="1"/>
  <c r="B31" i="90"/>
  <c r="A31" i="90"/>
  <c r="G30" i="90"/>
  <c r="D30" i="90"/>
  <c r="E30" i="90" s="1"/>
  <c r="B30" i="90"/>
  <c r="A30" i="90"/>
  <c r="G29" i="90"/>
  <c r="D29" i="90"/>
  <c r="E29" i="90" s="1"/>
  <c r="B29" i="90"/>
  <c r="A29" i="90"/>
  <c r="G28" i="90"/>
  <c r="D28" i="90"/>
  <c r="E28" i="90" s="1"/>
  <c r="B28" i="90"/>
  <c r="A28" i="90"/>
  <c r="G27" i="90"/>
  <c r="D27" i="90"/>
  <c r="E27" i="90" s="1"/>
  <c r="B27" i="90"/>
  <c r="A27" i="90"/>
  <c r="G26" i="90"/>
  <c r="D26" i="90"/>
  <c r="E26" i="90" s="1"/>
  <c r="B26" i="90"/>
  <c r="A26" i="90"/>
  <c r="G25" i="90"/>
  <c r="D25" i="90"/>
  <c r="E25" i="90" s="1"/>
  <c r="B25" i="90"/>
  <c r="A25" i="90"/>
  <c r="G24" i="90"/>
  <c r="D24" i="90"/>
  <c r="E24" i="90" s="1"/>
  <c r="B24" i="90"/>
  <c r="A24" i="90"/>
  <c r="G23" i="90"/>
  <c r="D23" i="90"/>
  <c r="B23" i="90"/>
  <c r="A23" i="90"/>
  <c r="G22" i="90"/>
  <c r="D22" i="90"/>
  <c r="E22" i="90" s="1"/>
  <c r="B22" i="90"/>
  <c r="A22" i="90"/>
  <c r="G21" i="90"/>
  <c r="D21" i="90"/>
  <c r="E21" i="90" s="1"/>
  <c r="B21" i="90"/>
  <c r="A21" i="90"/>
  <c r="G20" i="90"/>
  <c r="D20" i="90"/>
  <c r="E20" i="90" s="1"/>
  <c r="B20" i="90"/>
  <c r="A20" i="90"/>
  <c r="G19" i="90"/>
  <c r="D19" i="90"/>
  <c r="E19" i="90" s="1"/>
  <c r="B19" i="90"/>
  <c r="A19" i="90"/>
  <c r="G18" i="90"/>
  <c r="D18" i="90"/>
  <c r="E18" i="90" s="1"/>
  <c r="B18" i="90"/>
  <c r="A18" i="90"/>
  <c r="G17" i="90"/>
  <c r="D17" i="90"/>
  <c r="E17" i="90" s="1"/>
  <c r="B17" i="90"/>
  <c r="A17" i="90"/>
  <c r="G45" i="1"/>
  <c r="G44" i="1"/>
  <c r="G43" i="1"/>
  <c r="G42" i="1"/>
  <c r="G46" i="1" s="1"/>
  <c r="G40" i="1"/>
  <c r="G39" i="1"/>
  <c r="I38" i="1"/>
  <c r="I37" i="1"/>
  <c r="I39" i="1" s="1"/>
  <c r="B33" i="1"/>
  <c r="A22" i="1"/>
  <c r="B22" i="1" s="1"/>
  <c r="B21" i="1"/>
  <c r="C20" i="1"/>
  <c r="B20" i="1"/>
  <c r="B19" i="1"/>
  <c r="C18" i="1"/>
  <c r="B18" i="1"/>
  <c r="B17" i="1"/>
  <c r="A16" i="1"/>
  <c r="C16" i="1" s="1"/>
  <c r="C15" i="1"/>
  <c r="B15" i="1"/>
  <c r="B13" i="1"/>
  <c r="M9" i="89"/>
  <c r="M9" i="88"/>
  <c r="M9" i="87"/>
  <c r="M9" i="86"/>
  <c r="M9" i="85"/>
  <c r="C107" i="89"/>
  <c r="B101" i="89"/>
  <c r="B102" i="89" s="1"/>
  <c r="B103" i="89" s="1"/>
  <c r="B104" i="89" s="1"/>
  <c r="B100" i="89"/>
  <c r="C107" i="88"/>
  <c r="B102" i="88"/>
  <c r="B103" i="88" s="1"/>
  <c r="B104" i="88" s="1"/>
  <c r="B101" i="88"/>
  <c r="B100" i="88"/>
  <c r="C107" i="87"/>
  <c r="B102" i="87"/>
  <c r="B103" i="87" s="1"/>
  <c r="B104" i="87" s="1"/>
  <c r="B101" i="87"/>
  <c r="B100" i="87"/>
  <c r="C107" i="86"/>
  <c r="B101" i="86"/>
  <c r="B102" i="86" s="1"/>
  <c r="B103" i="86" s="1"/>
  <c r="B104" i="86" s="1"/>
  <c r="B100" i="86"/>
  <c r="C107" i="85"/>
  <c r="B102" i="85"/>
  <c r="B103" i="85" s="1"/>
  <c r="B104" i="85" s="1"/>
  <c r="B101" i="85"/>
  <c r="B100" i="85"/>
  <c r="C107" i="84"/>
  <c r="B101" i="84"/>
  <c r="B102" i="84" s="1"/>
  <c r="B103" i="84" s="1"/>
  <c r="B104" i="84" s="1"/>
  <c r="B100" i="84"/>
  <c r="C107" i="83"/>
  <c r="B102" i="83"/>
  <c r="B103" i="83" s="1"/>
  <c r="B104" i="83" s="1"/>
  <c r="B101" i="83"/>
  <c r="B100" i="83"/>
  <c r="C107" i="82"/>
  <c r="B101" i="82"/>
  <c r="B102" i="82" s="1"/>
  <c r="B103" i="82" s="1"/>
  <c r="B104" i="82" s="1"/>
  <c r="B100" i="82"/>
  <c r="C107" i="81"/>
  <c r="B101" i="81"/>
  <c r="B100" i="81"/>
  <c r="B102" i="81" s="1"/>
  <c r="B103" i="81" s="1"/>
  <c r="B104" i="81" s="1"/>
  <c r="C107" i="80"/>
  <c r="B102" i="80"/>
  <c r="B103" i="80" s="1"/>
  <c r="B104" i="80" s="1"/>
  <c r="B101" i="80"/>
  <c r="B100" i="80"/>
  <c r="C107" i="79"/>
  <c r="B101" i="79"/>
  <c r="B102" i="79" s="1"/>
  <c r="B103" i="79" s="1"/>
  <c r="B104" i="79" s="1"/>
  <c r="B100" i="79"/>
  <c r="C107" i="78"/>
  <c r="B102" i="78"/>
  <c r="B103" i="78" s="1"/>
  <c r="B104" i="78" s="1"/>
  <c r="B101" i="78"/>
  <c r="B100" i="78"/>
  <c r="C107" i="77"/>
  <c r="B101" i="77"/>
  <c r="B102" i="77" s="1"/>
  <c r="B103" i="77" s="1"/>
  <c r="B104" i="77" s="1"/>
  <c r="B100" i="77"/>
  <c r="C107" i="76"/>
  <c r="B101" i="76"/>
  <c r="B102" i="76" s="1"/>
  <c r="B103" i="76" s="1"/>
  <c r="B104" i="76" s="1"/>
  <c r="B100" i="76"/>
  <c r="C107" i="75"/>
  <c r="B101" i="75"/>
  <c r="B102" i="75" s="1"/>
  <c r="B103" i="75" s="1"/>
  <c r="B104" i="75" s="1"/>
  <c r="B100" i="75"/>
  <c r="C107" i="74"/>
  <c r="B101" i="74"/>
  <c r="B102" i="74" s="1"/>
  <c r="B103" i="74" s="1"/>
  <c r="B104" i="74" s="1"/>
  <c r="B100" i="74"/>
  <c r="C107" i="73"/>
  <c r="B101" i="73"/>
  <c r="B102" i="73" s="1"/>
  <c r="B103" i="73" s="1"/>
  <c r="B104" i="73" s="1"/>
  <c r="B100" i="73"/>
  <c r="C107" i="72"/>
  <c r="B101" i="72"/>
  <c r="B102" i="72" s="1"/>
  <c r="B103" i="72" s="1"/>
  <c r="B104" i="72" s="1"/>
  <c r="B100" i="72"/>
  <c r="C107" i="71"/>
  <c r="B101" i="71"/>
  <c r="B102" i="71" s="1"/>
  <c r="B103" i="71" s="1"/>
  <c r="B104" i="71" s="1"/>
  <c r="B100" i="71"/>
  <c r="C107" i="70"/>
  <c r="B101" i="70"/>
  <c r="B102" i="70" s="1"/>
  <c r="B103" i="70" s="1"/>
  <c r="B104" i="70" s="1"/>
  <c r="B100" i="70"/>
  <c r="C107" i="69"/>
  <c r="B101" i="69"/>
  <c r="B102" i="69" s="1"/>
  <c r="B103" i="69" s="1"/>
  <c r="B104" i="69" s="1"/>
  <c r="B100" i="69"/>
  <c r="C107" i="68"/>
  <c r="B101" i="68"/>
  <c r="B102" i="68" s="1"/>
  <c r="B103" i="68" s="1"/>
  <c r="B104" i="68" s="1"/>
  <c r="B100" i="68"/>
  <c r="C107" i="67"/>
  <c r="B101" i="67"/>
  <c r="B102" i="67" s="1"/>
  <c r="B103" i="67" s="1"/>
  <c r="B104" i="67" s="1"/>
  <c r="B100" i="67"/>
  <c r="C107" i="66"/>
  <c r="B101" i="66"/>
  <c r="B102" i="66" s="1"/>
  <c r="B103" i="66" s="1"/>
  <c r="B104" i="66" s="1"/>
  <c r="B100" i="66"/>
  <c r="C107" i="64"/>
  <c r="B102" i="64"/>
  <c r="B103" i="64" s="1"/>
  <c r="B104" i="64" s="1"/>
  <c r="B101" i="64"/>
  <c r="B100" i="64"/>
  <c r="C107" i="63"/>
  <c r="B101" i="63"/>
  <c r="B102" i="63" s="1"/>
  <c r="B103" i="63" s="1"/>
  <c r="B104" i="63" s="1"/>
  <c r="B100" i="63"/>
  <c r="C107" i="62"/>
  <c r="B101" i="62"/>
  <c r="B102" i="62" s="1"/>
  <c r="B103" i="62" s="1"/>
  <c r="B104" i="62" s="1"/>
  <c r="B100" i="62"/>
  <c r="C107" i="61"/>
  <c r="B101" i="61"/>
  <c r="B102" i="61" s="1"/>
  <c r="B103" i="61" s="1"/>
  <c r="B104" i="61" s="1"/>
  <c r="B100" i="61"/>
  <c r="C107" i="60"/>
  <c r="B102" i="60"/>
  <c r="B103" i="60" s="1"/>
  <c r="B104" i="60" s="1"/>
  <c r="B101" i="60"/>
  <c r="B100" i="60"/>
  <c r="C107" i="59"/>
  <c r="B102" i="59"/>
  <c r="B103" i="59" s="1"/>
  <c r="B104" i="59" s="1"/>
  <c r="B101" i="59"/>
  <c r="B100" i="59"/>
  <c r="C107" i="91"/>
  <c r="B101" i="91"/>
  <c r="B102" i="91" s="1"/>
  <c r="B103" i="91" s="1"/>
  <c r="B104" i="91" s="1"/>
  <c r="B100" i="91"/>
  <c r="E23" i="90"/>
  <c r="E16" i="90"/>
  <c r="E74" i="91"/>
  <c r="E70" i="91"/>
  <c r="E50" i="91"/>
  <c r="E22" i="91"/>
  <c r="E55" i="90"/>
  <c r="M5" i="89"/>
  <c r="M5" i="88"/>
  <c r="M5" i="87"/>
  <c r="M5" i="86"/>
  <c r="M5" i="85"/>
  <c r="M5" i="84"/>
  <c r="M5" i="83"/>
  <c r="M5" i="82"/>
  <c r="M5" i="81"/>
  <c r="M5" i="80"/>
  <c r="M5" i="79"/>
  <c r="M5" i="78"/>
  <c r="M5" i="77"/>
  <c r="M5" i="76"/>
  <c r="M5" i="75"/>
  <c r="M5" i="74"/>
  <c r="M5" i="73"/>
  <c r="M5" i="72"/>
  <c r="M5" i="71"/>
  <c r="M5" i="70"/>
  <c r="M5" i="69"/>
  <c r="M5" i="68"/>
  <c r="M5" i="67"/>
  <c r="M5" i="66"/>
  <c r="M5" i="64"/>
  <c r="M5" i="63"/>
  <c r="M5" i="62"/>
  <c r="M5" i="61"/>
  <c r="M5" i="60"/>
  <c r="M5" i="59"/>
  <c r="M75" i="91"/>
  <c r="F75" i="91"/>
  <c r="M74" i="91"/>
  <c r="F74" i="91"/>
  <c r="M73" i="91"/>
  <c r="F73" i="91"/>
  <c r="M72" i="91"/>
  <c r="F72" i="91"/>
  <c r="M71" i="91"/>
  <c r="C76" i="91" s="1"/>
  <c r="F71" i="91"/>
  <c r="J70" i="91"/>
  <c r="M70" i="91" s="1"/>
  <c r="F70" i="91"/>
  <c r="K69" i="91"/>
  <c r="M69" i="91" s="1"/>
  <c r="F69" i="91"/>
  <c r="K68" i="91"/>
  <c r="M68" i="91" s="1"/>
  <c r="F68" i="91"/>
  <c r="K67" i="91"/>
  <c r="M67" i="91" s="1"/>
  <c r="F67" i="91"/>
  <c r="L66" i="91"/>
  <c r="M66" i="91" s="1"/>
  <c r="F66" i="91"/>
  <c r="H66" i="91" s="1"/>
  <c r="I66" i="91" s="1"/>
  <c r="L65" i="91"/>
  <c r="M65" i="91" s="1"/>
  <c r="F65" i="91"/>
  <c r="L64" i="91"/>
  <c r="M64" i="91" s="1"/>
  <c r="F64" i="91"/>
  <c r="L63" i="91"/>
  <c r="M63" i="91" s="1"/>
  <c r="F63" i="91"/>
  <c r="L62" i="91"/>
  <c r="M62" i="91" s="1"/>
  <c r="F62" i="91"/>
  <c r="E62" i="91"/>
  <c r="L61" i="91"/>
  <c r="M61" i="91" s="1"/>
  <c r="F61" i="91"/>
  <c r="L60" i="91"/>
  <c r="M60" i="91" s="1"/>
  <c r="F60" i="91"/>
  <c r="L59" i="91"/>
  <c r="M59" i="91" s="1"/>
  <c r="F59" i="91"/>
  <c r="L58" i="91"/>
  <c r="M58" i="91" s="1"/>
  <c r="F58" i="91"/>
  <c r="L57" i="91"/>
  <c r="M57" i="91" s="1"/>
  <c r="F57" i="91"/>
  <c r="L56" i="91"/>
  <c r="M56" i="91" s="1"/>
  <c r="F56" i="91"/>
  <c r="L55" i="91"/>
  <c r="M55" i="91" s="1"/>
  <c r="F55" i="91"/>
  <c r="L54" i="91"/>
  <c r="M54" i="91" s="1"/>
  <c r="F54" i="91"/>
  <c r="L53" i="91"/>
  <c r="M53" i="91" s="1"/>
  <c r="F53" i="91"/>
  <c r="L52" i="91"/>
  <c r="M52" i="91" s="1"/>
  <c r="F52" i="91"/>
  <c r="L51" i="91"/>
  <c r="M51" i="91" s="1"/>
  <c r="F51" i="91"/>
  <c r="L50" i="91"/>
  <c r="M50" i="91" s="1"/>
  <c r="F50" i="91"/>
  <c r="L49" i="91"/>
  <c r="M49" i="91" s="1"/>
  <c r="F49" i="91"/>
  <c r="L48" i="91"/>
  <c r="M48" i="91" s="1"/>
  <c r="F48" i="91"/>
  <c r="L47" i="91"/>
  <c r="M47" i="91" s="1"/>
  <c r="F47" i="91"/>
  <c r="L46" i="91"/>
  <c r="F46" i="91"/>
  <c r="J45" i="91"/>
  <c r="M45" i="91" s="1"/>
  <c r="F45" i="91"/>
  <c r="J44" i="91"/>
  <c r="M44" i="91" s="1"/>
  <c r="F44" i="91"/>
  <c r="K43" i="91"/>
  <c r="M43" i="91" s="1"/>
  <c r="F43" i="91"/>
  <c r="K42" i="91"/>
  <c r="M42" i="91" s="1"/>
  <c r="F42" i="91"/>
  <c r="K41" i="91"/>
  <c r="M41" i="91" s="1"/>
  <c r="F41" i="91"/>
  <c r="K40" i="91"/>
  <c r="M40" i="91" s="1"/>
  <c r="F40" i="91"/>
  <c r="K39" i="91"/>
  <c r="M39" i="91" s="1"/>
  <c r="F39" i="91"/>
  <c r="K38" i="91"/>
  <c r="M38" i="91" s="1"/>
  <c r="F38" i="91"/>
  <c r="K37" i="91"/>
  <c r="M37" i="91" s="1"/>
  <c r="F37" i="91"/>
  <c r="K36" i="91"/>
  <c r="M36" i="91" s="1"/>
  <c r="F36" i="91"/>
  <c r="K35" i="91"/>
  <c r="M35" i="91" s="1"/>
  <c r="F35" i="91"/>
  <c r="M34" i="91"/>
  <c r="K34" i="91"/>
  <c r="F34" i="91"/>
  <c r="K33" i="91"/>
  <c r="M33" i="91" s="1"/>
  <c r="F33" i="91"/>
  <c r="K32" i="91"/>
  <c r="M32" i="91" s="1"/>
  <c r="F32" i="91"/>
  <c r="M31" i="91"/>
  <c r="F31" i="91"/>
  <c r="K30" i="91"/>
  <c r="M30" i="91" s="1"/>
  <c r="F30" i="91"/>
  <c r="K29" i="91"/>
  <c r="F29" i="91"/>
  <c r="K28" i="91"/>
  <c r="M28" i="91" s="1"/>
  <c r="F28" i="91"/>
  <c r="J27" i="91"/>
  <c r="M27" i="91" s="1"/>
  <c r="F27" i="91"/>
  <c r="J26" i="91"/>
  <c r="M26" i="91" s="1"/>
  <c r="F26" i="91"/>
  <c r="J25" i="91"/>
  <c r="M25" i="91" s="1"/>
  <c r="F25" i="91"/>
  <c r="J24" i="91"/>
  <c r="M24" i="91" s="1"/>
  <c r="F24" i="91"/>
  <c r="J23" i="91"/>
  <c r="M23" i="91" s="1"/>
  <c r="F23" i="91"/>
  <c r="J22" i="91"/>
  <c r="M22" i="91" s="1"/>
  <c r="F22" i="91"/>
  <c r="J21" i="91"/>
  <c r="M21" i="91" s="1"/>
  <c r="F21" i="91"/>
  <c r="J20" i="91"/>
  <c r="M20" i="91" s="1"/>
  <c r="F20" i="91"/>
  <c r="J19" i="91"/>
  <c r="M19" i="91" s="1"/>
  <c r="F19" i="91"/>
  <c r="J18" i="91"/>
  <c r="M18" i="91" s="1"/>
  <c r="F18" i="91"/>
  <c r="J17" i="91"/>
  <c r="M17" i="91" s="1"/>
  <c r="F17" i="91"/>
  <c r="J16" i="91"/>
  <c r="M16" i="91" s="1"/>
  <c r="F16" i="91"/>
  <c r="J15" i="91"/>
  <c r="M15" i="91" s="1"/>
  <c r="F15" i="91"/>
  <c r="M5" i="91"/>
  <c r="M5" i="90"/>
  <c r="B101" i="90"/>
  <c r="B100" i="90"/>
  <c r="M75" i="90"/>
  <c r="F75" i="90"/>
  <c r="M74" i="90"/>
  <c r="F74" i="90"/>
  <c r="M73" i="90"/>
  <c r="F73" i="90"/>
  <c r="M72" i="90"/>
  <c r="F72" i="90"/>
  <c r="M71" i="90"/>
  <c r="F71" i="90"/>
  <c r="J70" i="90"/>
  <c r="M70" i="90" s="1"/>
  <c r="F70" i="90"/>
  <c r="K69" i="90"/>
  <c r="M69" i="90" s="1"/>
  <c r="F69" i="90"/>
  <c r="K68" i="90"/>
  <c r="M68" i="90" s="1"/>
  <c r="F68" i="90"/>
  <c r="K67" i="90"/>
  <c r="M67" i="90" s="1"/>
  <c r="F67" i="90"/>
  <c r="L66" i="90"/>
  <c r="M66" i="90" s="1"/>
  <c r="F66" i="90"/>
  <c r="L65" i="90"/>
  <c r="M65" i="90" s="1"/>
  <c r="F65" i="90"/>
  <c r="L64" i="90"/>
  <c r="M64" i="90" s="1"/>
  <c r="F64" i="90"/>
  <c r="L63" i="90"/>
  <c r="M63" i="90" s="1"/>
  <c r="F63" i="90"/>
  <c r="L62" i="90"/>
  <c r="M62" i="90" s="1"/>
  <c r="F62" i="90"/>
  <c r="L61" i="90"/>
  <c r="M61" i="90" s="1"/>
  <c r="F61" i="90"/>
  <c r="L60" i="90"/>
  <c r="M60" i="90" s="1"/>
  <c r="F60" i="90"/>
  <c r="L59" i="90"/>
  <c r="M59" i="90" s="1"/>
  <c r="F59" i="90"/>
  <c r="L58" i="90"/>
  <c r="M58" i="90" s="1"/>
  <c r="F58" i="90"/>
  <c r="L57" i="90"/>
  <c r="M57" i="90" s="1"/>
  <c r="F57" i="90"/>
  <c r="L56" i="90"/>
  <c r="M56" i="90" s="1"/>
  <c r="F56" i="90"/>
  <c r="L55" i="90"/>
  <c r="M55" i="90" s="1"/>
  <c r="F55" i="90"/>
  <c r="L54" i="90"/>
  <c r="M54" i="90" s="1"/>
  <c r="F54" i="90"/>
  <c r="L53" i="90"/>
  <c r="M53" i="90" s="1"/>
  <c r="F53" i="90"/>
  <c r="L52" i="90"/>
  <c r="M52" i="90" s="1"/>
  <c r="F52" i="90"/>
  <c r="L51" i="90"/>
  <c r="M51" i="90" s="1"/>
  <c r="F51" i="90"/>
  <c r="L50" i="90"/>
  <c r="M50" i="90" s="1"/>
  <c r="F50" i="90"/>
  <c r="L49" i="90"/>
  <c r="M49" i="90" s="1"/>
  <c r="F49" i="90"/>
  <c r="L48" i="90"/>
  <c r="M48" i="90" s="1"/>
  <c r="F48" i="90"/>
  <c r="L47" i="90"/>
  <c r="M47" i="90" s="1"/>
  <c r="F47" i="90"/>
  <c r="H47" i="90" s="1"/>
  <c r="I47" i="90" s="1"/>
  <c r="L46" i="90"/>
  <c r="F46" i="90"/>
  <c r="J45" i="90"/>
  <c r="M45" i="90" s="1"/>
  <c r="F45" i="90"/>
  <c r="J44" i="90"/>
  <c r="M44" i="90" s="1"/>
  <c r="F44" i="90"/>
  <c r="K43" i="90"/>
  <c r="M43" i="90" s="1"/>
  <c r="F43" i="90"/>
  <c r="K42" i="90"/>
  <c r="M42" i="90" s="1"/>
  <c r="F42" i="90"/>
  <c r="K41" i="90"/>
  <c r="M41" i="90" s="1"/>
  <c r="F41" i="90"/>
  <c r="K40" i="90"/>
  <c r="M40" i="90" s="1"/>
  <c r="F40" i="90"/>
  <c r="K39" i="90"/>
  <c r="M39" i="90" s="1"/>
  <c r="F39" i="90"/>
  <c r="K38" i="90"/>
  <c r="M38" i="90" s="1"/>
  <c r="F38" i="90"/>
  <c r="K37" i="90"/>
  <c r="M37" i="90" s="1"/>
  <c r="F37" i="90"/>
  <c r="K36" i="90"/>
  <c r="M36" i="90" s="1"/>
  <c r="F36" i="90"/>
  <c r="K35" i="90"/>
  <c r="M35" i="90" s="1"/>
  <c r="F35" i="90"/>
  <c r="M34" i="90"/>
  <c r="K34" i="90"/>
  <c r="F34" i="90"/>
  <c r="K33" i="90"/>
  <c r="M33" i="90" s="1"/>
  <c r="F33" i="90"/>
  <c r="K32" i="90"/>
  <c r="M32" i="90" s="1"/>
  <c r="F32" i="90"/>
  <c r="M31" i="90"/>
  <c r="F31" i="90"/>
  <c r="K30" i="90"/>
  <c r="M30" i="90" s="1"/>
  <c r="F30" i="90"/>
  <c r="K29" i="90"/>
  <c r="F29" i="90"/>
  <c r="K28" i="90"/>
  <c r="M28" i="90" s="1"/>
  <c r="F28" i="90"/>
  <c r="J27" i="90"/>
  <c r="M27" i="90" s="1"/>
  <c r="F27" i="90"/>
  <c r="J26" i="90"/>
  <c r="M26" i="90" s="1"/>
  <c r="F26" i="90"/>
  <c r="J25" i="90"/>
  <c r="M25" i="90" s="1"/>
  <c r="F25" i="90"/>
  <c r="J24" i="90"/>
  <c r="M24" i="90" s="1"/>
  <c r="F24" i="90"/>
  <c r="J23" i="90"/>
  <c r="M23" i="90" s="1"/>
  <c r="F23" i="90"/>
  <c r="J22" i="90"/>
  <c r="M22" i="90" s="1"/>
  <c r="F22" i="90"/>
  <c r="J21" i="90"/>
  <c r="M21" i="90" s="1"/>
  <c r="F21" i="90"/>
  <c r="J20" i="90"/>
  <c r="M20" i="90" s="1"/>
  <c r="F20" i="90"/>
  <c r="J19" i="90"/>
  <c r="M19" i="90" s="1"/>
  <c r="F19" i="90"/>
  <c r="J18" i="90"/>
  <c r="M18" i="90" s="1"/>
  <c r="F18" i="90"/>
  <c r="J17" i="90"/>
  <c r="M17" i="90" s="1"/>
  <c r="F17" i="90"/>
  <c r="J16" i="90"/>
  <c r="M16" i="90" s="1"/>
  <c r="F16" i="90"/>
  <c r="J15" i="90"/>
  <c r="M15" i="90" s="1"/>
  <c r="F15" i="90"/>
  <c r="H37" i="91" l="1"/>
  <c r="H67" i="91"/>
  <c r="H33" i="91"/>
  <c r="H49" i="91"/>
  <c r="I49" i="91" s="1"/>
  <c r="C22" i="1"/>
  <c r="H48" i="91"/>
  <c r="I48" i="91" s="1"/>
  <c r="H44" i="91"/>
  <c r="H16" i="91"/>
  <c r="H30" i="91"/>
  <c r="H46" i="90"/>
  <c r="I46" i="90" s="1"/>
  <c r="H17" i="91"/>
  <c r="H24" i="91"/>
  <c r="H36" i="91"/>
  <c r="B16" i="1"/>
  <c r="H61" i="91"/>
  <c r="I61" i="91" s="1"/>
  <c r="H65" i="90"/>
  <c r="I65" i="90" s="1"/>
  <c r="H15" i="91"/>
  <c r="H21" i="91"/>
  <c r="H43" i="91"/>
  <c r="H29" i="91"/>
  <c r="H39" i="91"/>
  <c r="H45" i="91"/>
  <c r="H25" i="91"/>
  <c r="H31" i="91"/>
  <c r="H41" i="91"/>
  <c r="H38" i="90"/>
  <c r="H50" i="90"/>
  <c r="I50" i="90" s="1"/>
  <c r="H58" i="90"/>
  <c r="I58" i="90" s="1"/>
  <c r="H70" i="90"/>
  <c r="H74" i="90"/>
  <c r="H37" i="90"/>
  <c r="H17" i="90"/>
  <c r="H18" i="90"/>
  <c r="H62" i="90"/>
  <c r="I62" i="90" s="1"/>
  <c r="H75" i="90"/>
  <c r="H33" i="90"/>
  <c r="H27" i="90"/>
  <c r="H34" i="90"/>
  <c r="H55" i="90"/>
  <c r="I55" i="90" s="1"/>
  <c r="H43" i="90"/>
  <c r="H71" i="90"/>
  <c r="C76" i="90"/>
  <c r="H23" i="90"/>
  <c r="H39" i="90"/>
  <c r="H45" i="90"/>
  <c r="H41" i="90"/>
  <c r="L76" i="90"/>
  <c r="H26" i="91"/>
  <c r="H54" i="91"/>
  <c r="I54" i="91" s="1"/>
  <c r="H59" i="91"/>
  <c r="I59" i="91" s="1"/>
  <c r="H68" i="91"/>
  <c r="H64" i="91"/>
  <c r="I64" i="91" s="1"/>
  <c r="H74" i="91"/>
  <c r="H46" i="91"/>
  <c r="I46" i="91" s="1"/>
  <c r="H56" i="91"/>
  <c r="I56" i="91" s="1"/>
  <c r="H75" i="91"/>
  <c r="H22" i="91"/>
  <c r="H18" i="91"/>
  <c r="H38" i="91"/>
  <c r="H51" i="91"/>
  <c r="I51" i="91" s="1"/>
  <c r="H34" i="91"/>
  <c r="H28" i="90"/>
  <c r="H24" i="90"/>
  <c r="H57" i="90"/>
  <c r="I57" i="90" s="1"/>
  <c r="H48" i="90"/>
  <c r="I48" i="90" s="1"/>
  <c r="H72" i="90"/>
  <c r="H40" i="90"/>
  <c r="H44" i="90"/>
  <c r="H49" i="90"/>
  <c r="I49" i="90" s="1"/>
  <c r="H16" i="90"/>
  <c r="H36" i="90"/>
  <c r="H51" i="90"/>
  <c r="I51" i="90" s="1"/>
  <c r="H68" i="90"/>
  <c r="H19" i="91"/>
  <c r="H27" i="91"/>
  <c r="H52" i="91"/>
  <c r="I52" i="91" s="1"/>
  <c r="H57" i="91"/>
  <c r="I57" i="91" s="1"/>
  <c r="H62" i="91"/>
  <c r="I62" i="91" s="1"/>
  <c r="H72" i="91"/>
  <c r="H19" i="90"/>
  <c r="H54" i="90"/>
  <c r="I54" i="90" s="1"/>
  <c r="H61" i="90"/>
  <c r="I61" i="90" s="1"/>
  <c r="H66" i="90"/>
  <c r="I66" i="90" s="1"/>
  <c r="H40" i="91"/>
  <c r="H50" i="91"/>
  <c r="I50" i="91" s="1"/>
  <c r="H55" i="91"/>
  <c r="I55" i="91" s="1"/>
  <c r="H70" i="91"/>
  <c r="H65" i="91"/>
  <c r="I65" i="91" s="1"/>
  <c r="H22" i="90"/>
  <c r="H30" i="90"/>
  <c r="H35" i="90"/>
  <c r="H42" i="90"/>
  <c r="H52" i="90"/>
  <c r="I52" i="90" s="1"/>
  <c r="H59" i="90"/>
  <c r="I59" i="90" s="1"/>
  <c r="H69" i="90"/>
  <c r="H28" i="91"/>
  <c r="H53" i="91"/>
  <c r="I53" i="91" s="1"/>
  <c r="H73" i="91"/>
  <c r="H69" i="91"/>
  <c r="K76" i="91"/>
  <c r="H20" i="91"/>
  <c r="H63" i="91"/>
  <c r="I63" i="91" s="1"/>
  <c r="H47" i="91"/>
  <c r="I47" i="91" s="1"/>
  <c r="H60" i="91"/>
  <c r="I60" i="91" s="1"/>
  <c r="H35" i="91"/>
  <c r="L76" i="91"/>
  <c r="H32" i="91"/>
  <c r="H58" i="91"/>
  <c r="I58" i="91" s="1"/>
  <c r="H71" i="91"/>
  <c r="H21" i="90"/>
  <c r="H26" i="90"/>
  <c r="H31" i="90"/>
  <c r="H64" i="90"/>
  <c r="I64" i="90" s="1"/>
  <c r="H29" i="90"/>
  <c r="H53" i="90"/>
  <c r="I53" i="90" s="1"/>
  <c r="H67" i="90"/>
  <c r="H20" i="90"/>
  <c r="K76" i="90"/>
  <c r="H32" i="90"/>
  <c r="H60" i="90"/>
  <c r="I60" i="90" s="1"/>
  <c r="H63" i="90"/>
  <c r="I63" i="90" s="1"/>
  <c r="H25" i="90"/>
  <c r="H56" i="90"/>
  <c r="I56" i="90" s="1"/>
  <c r="H73" i="90"/>
  <c r="E76" i="91"/>
  <c r="B81" i="91" s="1"/>
  <c r="M29" i="91"/>
  <c r="M76" i="91" s="1"/>
  <c r="F76" i="91"/>
  <c r="M46" i="91"/>
  <c r="J76" i="91"/>
  <c r="E76" i="90"/>
  <c r="F76" i="90"/>
  <c r="H15" i="90"/>
  <c r="M29" i="90"/>
  <c r="M46" i="90"/>
  <c r="J76" i="90"/>
  <c r="B102" i="90"/>
  <c r="B103" i="90" s="1"/>
  <c r="B104" i="90" s="1"/>
  <c r="B38" i="1" l="1"/>
  <c r="B37" i="1"/>
  <c r="B42" i="1"/>
  <c r="B40" i="1"/>
  <c r="B44" i="1"/>
  <c r="B43" i="1"/>
  <c r="B41" i="1"/>
  <c r="B39" i="1"/>
  <c r="H76" i="91"/>
  <c r="I76" i="91"/>
  <c r="B83" i="91" s="1"/>
  <c r="I76" i="90"/>
  <c r="B83" i="90" s="1"/>
  <c r="B81" i="90"/>
  <c r="H76" i="90"/>
  <c r="M76" i="90"/>
  <c r="M9" i="90" s="1"/>
  <c r="M9" i="91"/>
  <c r="C37" i="1" l="1"/>
  <c r="C44" i="1"/>
  <c r="C43" i="1"/>
  <c r="C42" i="1"/>
  <c r="C41" i="1"/>
  <c r="C39" i="1"/>
  <c r="C38" i="1"/>
  <c r="C40" i="1"/>
  <c r="B82" i="91"/>
  <c r="B84" i="91" s="1"/>
  <c r="B82" i="90"/>
  <c r="B84" i="90" s="1"/>
  <c r="C107" i="90"/>
  <c r="O8" i="91" l="1"/>
  <c r="G106" i="91"/>
  <c r="O8" i="90"/>
  <c r="G106" i="90"/>
  <c r="M8" i="91"/>
  <c r="E91" i="91"/>
  <c r="E89" i="91" s="1"/>
  <c r="E90" i="91" s="1"/>
  <c r="J97" i="91"/>
  <c r="J95" i="91" s="1"/>
  <c r="J96" i="91" s="1"/>
  <c r="G97" i="91"/>
  <c r="C97" i="91"/>
  <c r="C95" i="91" s="1"/>
  <c r="C96" i="91" s="1"/>
  <c r="D91" i="91"/>
  <c r="D89" i="91" s="1"/>
  <c r="D90" i="91" s="1"/>
  <c r="C91" i="91"/>
  <c r="C89" i="91" s="1"/>
  <c r="C90" i="91" s="1"/>
  <c r="E97" i="91"/>
  <c r="E95" i="91" s="1"/>
  <c r="E96" i="91" s="1"/>
  <c r="F91" i="91"/>
  <c r="F89" i="91" s="1"/>
  <c r="F90" i="91" s="1"/>
  <c r="H97" i="91"/>
  <c r="H95" i="91" s="1"/>
  <c r="H96" i="91" s="1"/>
  <c r="B91" i="91"/>
  <c r="B89" i="91" s="1"/>
  <c r="B90" i="91" s="1"/>
  <c r="D97" i="91"/>
  <c r="F97" i="91"/>
  <c r="F95" i="91" s="1"/>
  <c r="F96" i="91" s="1"/>
  <c r="I97" i="91"/>
  <c r="I95" i="91" s="1"/>
  <c r="I96" i="91" s="1"/>
  <c r="J91" i="91"/>
  <c r="J89" i="91" s="1"/>
  <c r="J90" i="91" s="1"/>
  <c r="C106" i="91"/>
  <c r="G91" i="91"/>
  <c r="B97" i="91"/>
  <c r="B95" i="91" s="1"/>
  <c r="B96" i="91" s="1"/>
  <c r="H91" i="91"/>
  <c r="H89" i="91" s="1"/>
  <c r="H90" i="91" s="1"/>
  <c r="I91" i="91"/>
  <c r="I89" i="91" s="1"/>
  <c r="I90" i="91" s="1"/>
  <c r="C91" i="90"/>
  <c r="C89" i="90" s="1"/>
  <c r="C90" i="90" s="1"/>
  <c r="C97" i="90"/>
  <c r="C95" i="90" s="1"/>
  <c r="C96" i="90" s="1"/>
  <c r="E97" i="90"/>
  <c r="E95" i="90" s="1"/>
  <c r="E96" i="90" s="1"/>
  <c r="G97" i="90"/>
  <c r="B97" i="90"/>
  <c r="B95" i="90" s="1"/>
  <c r="B96" i="90" s="1"/>
  <c r="D97" i="90"/>
  <c r="C106" i="90"/>
  <c r="F97" i="90"/>
  <c r="F95" i="90" s="1"/>
  <c r="F96" i="90" s="1"/>
  <c r="J91" i="90"/>
  <c r="J89" i="90" s="1"/>
  <c r="J90" i="90" s="1"/>
  <c r="M8" i="90"/>
  <c r="I91" i="90"/>
  <c r="I89" i="90" s="1"/>
  <c r="I90" i="90" s="1"/>
  <c r="H97" i="90"/>
  <c r="H95" i="90" s="1"/>
  <c r="H96" i="90" s="1"/>
  <c r="H91" i="90"/>
  <c r="H89" i="90" s="1"/>
  <c r="H90" i="90" s="1"/>
  <c r="B91" i="90"/>
  <c r="B89" i="90" s="1"/>
  <c r="B90" i="90" s="1"/>
  <c r="G91" i="90"/>
  <c r="D91" i="90"/>
  <c r="D89" i="90" s="1"/>
  <c r="D90" i="90" s="1"/>
  <c r="J97" i="90"/>
  <c r="J95" i="90" s="1"/>
  <c r="J96" i="90" s="1"/>
  <c r="I97" i="90"/>
  <c r="I95" i="90" s="1"/>
  <c r="I96" i="90" s="1"/>
  <c r="E91" i="90"/>
  <c r="E89" i="90" s="1"/>
  <c r="E90" i="90" s="1"/>
  <c r="F91" i="90"/>
  <c r="F89" i="90" s="1"/>
  <c r="F90" i="90" s="1"/>
  <c r="F75" i="89" l="1"/>
  <c r="F74" i="89"/>
  <c r="F73" i="89"/>
  <c r="F72" i="89"/>
  <c r="F71" i="89"/>
  <c r="F70" i="89"/>
  <c r="F69" i="89"/>
  <c r="F68" i="89"/>
  <c r="F67" i="89"/>
  <c r="F66" i="89"/>
  <c r="F65" i="89"/>
  <c r="F64" i="89"/>
  <c r="F63" i="89"/>
  <c r="F62" i="89"/>
  <c r="F61" i="89"/>
  <c r="H61" i="89" s="1"/>
  <c r="I61" i="89" s="1"/>
  <c r="F60" i="89"/>
  <c r="F59" i="89"/>
  <c r="F58" i="89"/>
  <c r="F57" i="89"/>
  <c r="F56" i="89"/>
  <c r="F55" i="89"/>
  <c r="F54" i="89"/>
  <c r="F53" i="89"/>
  <c r="F52" i="89"/>
  <c r="F51" i="89"/>
  <c r="F50" i="89"/>
  <c r="F49" i="89"/>
  <c r="F48" i="89"/>
  <c r="F47" i="89"/>
  <c r="F46" i="89"/>
  <c r="F45" i="89"/>
  <c r="F44" i="89"/>
  <c r="F43" i="89"/>
  <c r="F42" i="89"/>
  <c r="F41" i="89"/>
  <c r="F40" i="89"/>
  <c r="F39" i="89"/>
  <c r="F38" i="89"/>
  <c r="F37" i="89"/>
  <c r="F36" i="89"/>
  <c r="F35" i="89"/>
  <c r="F34" i="89"/>
  <c r="F33" i="89"/>
  <c r="F32" i="89"/>
  <c r="F31" i="89"/>
  <c r="F30" i="89"/>
  <c r="F29" i="89"/>
  <c r="F28" i="89"/>
  <c r="F27" i="89"/>
  <c r="F26" i="89"/>
  <c r="F25" i="89"/>
  <c r="F24" i="89"/>
  <c r="F23" i="89"/>
  <c r="F22" i="89"/>
  <c r="F21" i="89"/>
  <c r="F20" i="89"/>
  <c r="F19" i="89"/>
  <c r="F18" i="89"/>
  <c r="F17" i="89"/>
  <c r="F16" i="89"/>
  <c r="F15" i="89"/>
  <c r="F75" i="88"/>
  <c r="F74" i="88"/>
  <c r="F73" i="88"/>
  <c r="F72" i="88"/>
  <c r="F71" i="88"/>
  <c r="F70" i="88"/>
  <c r="F69" i="88"/>
  <c r="F68" i="88"/>
  <c r="F67" i="88"/>
  <c r="F66" i="88"/>
  <c r="F65" i="88"/>
  <c r="F64" i="88"/>
  <c r="F63" i="88"/>
  <c r="F62" i="88"/>
  <c r="F61" i="88"/>
  <c r="F60" i="88"/>
  <c r="F59" i="88"/>
  <c r="F58" i="88"/>
  <c r="F57" i="88"/>
  <c r="H57" i="88" s="1"/>
  <c r="I57" i="88" s="1"/>
  <c r="F56" i="88"/>
  <c r="F55" i="88"/>
  <c r="F54" i="88"/>
  <c r="F53" i="88"/>
  <c r="F52" i="88"/>
  <c r="F51" i="88"/>
  <c r="F50" i="88"/>
  <c r="F49" i="88"/>
  <c r="F48" i="88"/>
  <c r="F47" i="88"/>
  <c r="F46" i="88"/>
  <c r="F45" i="88"/>
  <c r="F44" i="88"/>
  <c r="F43" i="88"/>
  <c r="F42" i="88"/>
  <c r="F41" i="88"/>
  <c r="H41" i="88" s="1"/>
  <c r="F40" i="88"/>
  <c r="F39" i="88"/>
  <c r="F38" i="88"/>
  <c r="F37" i="88"/>
  <c r="F36" i="88"/>
  <c r="F35" i="88"/>
  <c r="F34" i="88"/>
  <c r="F33" i="88"/>
  <c r="F32" i="88"/>
  <c r="F31" i="88"/>
  <c r="F30" i="88"/>
  <c r="F29" i="88"/>
  <c r="F28" i="88"/>
  <c r="F27" i="88"/>
  <c r="F26" i="88"/>
  <c r="F25" i="88"/>
  <c r="F24" i="88"/>
  <c r="F23" i="88"/>
  <c r="F22" i="88"/>
  <c r="F21" i="88"/>
  <c r="F20" i="88"/>
  <c r="F19" i="88"/>
  <c r="F18" i="88"/>
  <c r="F17" i="88"/>
  <c r="F16" i="88"/>
  <c r="F15" i="88"/>
  <c r="F75" i="87"/>
  <c r="F74" i="87"/>
  <c r="F73" i="87"/>
  <c r="F72" i="87"/>
  <c r="F71" i="87"/>
  <c r="F70" i="87"/>
  <c r="F69" i="87"/>
  <c r="F68" i="87"/>
  <c r="F67" i="87"/>
  <c r="F66" i="87"/>
  <c r="F65" i="87"/>
  <c r="F64" i="87"/>
  <c r="F63" i="87"/>
  <c r="F62" i="87"/>
  <c r="F61" i="87"/>
  <c r="F60" i="87"/>
  <c r="F59" i="87"/>
  <c r="F58" i="87"/>
  <c r="F57" i="87"/>
  <c r="F56" i="87"/>
  <c r="F55" i="87"/>
  <c r="F54" i="87"/>
  <c r="F53" i="87"/>
  <c r="F52" i="87"/>
  <c r="F51" i="87"/>
  <c r="F50" i="87"/>
  <c r="F49" i="87"/>
  <c r="F48" i="87"/>
  <c r="F47" i="87"/>
  <c r="F46" i="87"/>
  <c r="F45" i="87"/>
  <c r="F44" i="87"/>
  <c r="F43" i="87"/>
  <c r="F42" i="87"/>
  <c r="F41" i="87"/>
  <c r="F40" i="87"/>
  <c r="F39" i="87"/>
  <c r="F38" i="87"/>
  <c r="F37" i="87"/>
  <c r="F36" i="87"/>
  <c r="F35" i="87"/>
  <c r="F34" i="87"/>
  <c r="F33" i="87"/>
  <c r="F32" i="87"/>
  <c r="F31" i="87"/>
  <c r="F30" i="87"/>
  <c r="F29" i="87"/>
  <c r="F28" i="87"/>
  <c r="F27" i="87"/>
  <c r="F26" i="87"/>
  <c r="F25" i="87"/>
  <c r="F24" i="87"/>
  <c r="F23" i="87"/>
  <c r="F22" i="87"/>
  <c r="F21" i="87"/>
  <c r="F20" i="87"/>
  <c r="F19" i="87"/>
  <c r="F18" i="87"/>
  <c r="F17" i="87"/>
  <c r="F16" i="87"/>
  <c r="F15" i="87"/>
  <c r="F75" i="86"/>
  <c r="F74" i="86"/>
  <c r="F73" i="86"/>
  <c r="F72" i="86"/>
  <c r="F71" i="86"/>
  <c r="F70" i="86"/>
  <c r="F69" i="86"/>
  <c r="F68" i="86"/>
  <c r="F67" i="86"/>
  <c r="H67" i="86" s="1"/>
  <c r="F66" i="86"/>
  <c r="F65" i="86"/>
  <c r="F64" i="86"/>
  <c r="F63" i="86"/>
  <c r="F62" i="86"/>
  <c r="F61" i="86"/>
  <c r="F60" i="86"/>
  <c r="F59" i="86"/>
  <c r="F58" i="86"/>
  <c r="F57" i="86"/>
  <c r="F56" i="86"/>
  <c r="F55" i="86"/>
  <c r="F54" i="86"/>
  <c r="H54" i="86" s="1"/>
  <c r="I54" i="86" s="1"/>
  <c r="F53" i="86"/>
  <c r="F52" i="86"/>
  <c r="H52" i="86" s="1"/>
  <c r="I52" i="86" s="1"/>
  <c r="F51" i="86"/>
  <c r="H51" i="86" s="1"/>
  <c r="I51" i="86" s="1"/>
  <c r="F50" i="86"/>
  <c r="F49" i="86"/>
  <c r="F48" i="86"/>
  <c r="F47" i="86"/>
  <c r="F46" i="86"/>
  <c r="F45" i="86"/>
  <c r="F44" i="86"/>
  <c r="F43" i="86"/>
  <c r="F42" i="86"/>
  <c r="F41" i="86"/>
  <c r="F40" i="86"/>
  <c r="F39" i="86"/>
  <c r="F38" i="86"/>
  <c r="F37" i="86"/>
  <c r="H37" i="86" s="1"/>
  <c r="F36" i="86"/>
  <c r="F35" i="86"/>
  <c r="H35" i="86" s="1"/>
  <c r="F34" i="86"/>
  <c r="F33" i="86"/>
  <c r="F32" i="86"/>
  <c r="F31" i="86"/>
  <c r="F30" i="86"/>
  <c r="F29" i="86"/>
  <c r="F28" i="86"/>
  <c r="F27" i="86"/>
  <c r="F26" i="86"/>
  <c r="F25" i="86"/>
  <c r="F24" i="86"/>
  <c r="F23" i="86"/>
  <c r="F22" i="86"/>
  <c r="F21" i="86"/>
  <c r="F20" i="86"/>
  <c r="H20" i="86" s="1"/>
  <c r="F19" i="86"/>
  <c r="F18" i="86"/>
  <c r="F17" i="86"/>
  <c r="F16" i="86"/>
  <c r="F15" i="86"/>
  <c r="F75" i="85"/>
  <c r="F74" i="85"/>
  <c r="F73" i="85"/>
  <c r="F72" i="85"/>
  <c r="F71" i="85"/>
  <c r="F70" i="85"/>
  <c r="F69" i="85"/>
  <c r="F68" i="85"/>
  <c r="F67" i="85"/>
  <c r="F66" i="85"/>
  <c r="H66" i="85" s="1"/>
  <c r="I66" i="85" s="1"/>
  <c r="F65" i="85"/>
  <c r="F64" i="85"/>
  <c r="F63" i="85"/>
  <c r="F62" i="85"/>
  <c r="F61" i="85"/>
  <c r="F60" i="85"/>
  <c r="F59" i="85"/>
  <c r="F58" i="85"/>
  <c r="F57" i="85"/>
  <c r="F56" i="85"/>
  <c r="F55" i="85"/>
  <c r="F54" i="85"/>
  <c r="F53" i="85"/>
  <c r="F52" i="85"/>
  <c r="F51" i="85"/>
  <c r="H51" i="85" s="1"/>
  <c r="I51" i="85" s="1"/>
  <c r="F50" i="85"/>
  <c r="F49" i="85"/>
  <c r="F48" i="85"/>
  <c r="F47" i="85"/>
  <c r="F46" i="85"/>
  <c r="F45" i="85"/>
  <c r="F44" i="85"/>
  <c r="F43" i="85"/>
  <c r="F42" i="85"/>
  <c r="F41" i="85"/>
  <c r="H41" i="85" s="1"/>
  <c r="F40" i="85"/>
  <c r="F39" i="85"/>
  <c r="F38" i="85"/>
  <c r="F37" i="85"/>
  <c r="F36" i="85"/>
  <c r="F35" i="85"/>
  <c r="F34" i="85"/>
  <c r="H34" i="85" s="1"/>
  <c r="F33" i="85"/>
  <c r="F32" i="85"/>
  <c r="F31" i="85"/>
  <c r="F30" i="85"/>
  <c r="F29" i="85"/>
  <c r="F28" i="85"/>
  <c r="F27" i="85"/>
  <c r="F26" i="85"/>
  <c r="F25" i="85"/>
  <c r="F24" i="85"/>
  <c r="F23" i="85"/>
  <c r="F22" i="85"/>
  <c r="F21" i="85"/>
  <c r="F20" i="85"/>
  <c r="F19" i="85"/>
  <c r="F18" i="85"/>
  <c r="F17" i="85"/>
  <c r="F16" i="85"/>
  <c r="F15" i="85"/>
  <c r="F75" i="84"/>
  <c r="F74" i="84"/>
  <c r="F73" i="84"/>
  <c r="F72" i="84"/>
  <c r="F71" i="84"/>
  <c r="F70" i="84"/>
  <c r="F69" i="84"/>
  <c r="F68" i="84"/>
  <c r="F67" i="84"/>
  <c r="F66" i="84"/>
  <c r="F65" i="84"/>
  <c r="F64" i="84"/>
  <c r="F63" i="84"/>
  <c r="F62" i="84"/>
  <c r="F61" i="84"/>
  <c r="F60" i="84"/>
  <c r="F59" i="84"/>
  <c r="F58" i="84"/>
  <c r="F57" i="84"/>
  <c r="F56" i="84"/>
  <c r="F55" i="84"/>
  <c r="F54" i="84"/>
  <c r="F53" i="84"/>
  <c r="F52" i="84"/>
  <c r="F51" i="84"/>
  <c r="F50" i="84"/>
  <c r="F49" i="84"/>
  <c r="F48" i="84"/>
  <c r="F47" i="84"/>
  <c r="F46" i="84"/>
  <c r="F45" i="84"/>
  <c r="F44" i="84"/>
  <c r="F43" i="84"/>
  <c r="F42" i="84"/>
  <c r="F41" i="84"/>
  <c r="F40" i="84"/>
  <c r="F39" i="84"/>
  <c r="F38" i="84"/>
  <c r="F37" i="84"/>
  <c r="F36" i="84"/>
  <c r="F35" i="84"/>
  <c r="F34" i="84"/>
  <c r="F33" i="84"/>
  <c r="F32" i="84"/>
  <c r="F31" i="84"/>
  <c r="F30" i="84"/>
  <c r="H30" i="84" s="1"/>
  <c r="F29" i="84"/>
  <c r="F28" i="84"/>
  <c r="F27" i="84"/>
  <c r="F26" i="84"/>
  <c r="F25" i="84"/>
  <c r="F24" i="84"/>
  <c r="F23" i="84"/>
  <c r="F22" i="84"/>
  <c r="F21" i="84"/>
  <c r="F20" i="84"/>
  <c r="F19" i="84"/>
  <c r="F18" i="84"/>
  <c r="F17" i="84"/>
  <c r="F16" i="84"/>
  <c r="F15" i="84"/>
  <c r="F75" i="83"/>
  <c r="F74" i="83"/>
  <c r="F73" i="83"/>
  <c r="F72" i="83"/>
  <c r="F71" i="83"/>
  <c r="F70" i="83"/>
  <c r="F69" i="83"/>
  <c r="F68" i="83"/>
  <c r="F67" i="83"/>
  <c r="F66" i="83"/>
  <c r="F65" i="83"/>
  <c r="F64" i="83"/>
  <c r="F63" i="83"/>
  <c r="F62" i="83"/>
  <c r="F61" i="83"/>
  <c r="F60" i="83"/>
  <c r="F59" i="83"/>
  <c r="F58" i="83"/>
  <c r="H58" i="83" s="1"/>
  <c r="I58" i="83" s="1"/>
  <c r="F57" i="83"/>
  <c r="F56" i="83"/>
  <c r="F55" i="83"/>
  <c r="F54" i="83"/>
  <c r="F53" i="83"/>
  <c r="F52" i="83"/>
  <c r="F51" i="83"/>
  <c r="F50" i="83"/>
  <c r="F49" i="83"/>
  <c r="F48" i="83"/>
  <c r="F47" i="83"/>
  <c r="F46" i="83"/>
  <c r="F45" i="83"/>
  <c r="F44" i="83"/>
  <c r="F43" i="83"/>
  <c r="F42" i="83"/>
  <c r="H42" i="83" s="1"/>
  <c r="F41" i="83"/>
  <c r="F40" i="83"/>
  <c r="F39" i="83"/>
  <c r="F38" i="83"/>
  <c r="F37" i="83"/>
  <c r="F36" i="83"/>
  <c r="F35" i="83"/>
  <c r="F34" i="83"/>
  <c r="F33" i="83"/>
  <c r="F32" i="83"/>
  <c r="F31" i="83"/>
  <c r="F30" i="83"/>
  <c r="F29" i="83"/>
  <c r="F28" i="83"/>
  <c r="F27" i="83"/>
  <c r="F26" i="83"/>
  <c r="F25" i="83"/>
  <c r="F24" i="83"/>
  <c r="F23" i="83"/>
  <c r="F22" i="83"/>
  <c r="F21" i="83"/>
  <c r="F20" i="83"/>
  <c r="F19" i="83"/>
  <c r="F18" i="83"/>
  <c r="F17" i="83"/>
  <c r="F16" i="83"/>
  <c r="F15" i="83"/>
  <c r="F75" i="82"/>
  <c r="F74" i="82"/>
  <c r="F73" i="82"/>
  <c r="F72" i="82"/>
  <c r="F71" i="82"/>
  <c r="F70" i="82"/>
  <c r="F69" i="82"/>
  <c r="F68" i="82"/>
  <c r="F67" i="82"/>
  <c r="F66" i="82"/>
  <c r="F65" i="82"/>
  <c r="F64" i="82"/>
  <c r="F63" i="82"/>
  <c r="F62" i="82"/>
  <c r="F61" i="82"/>
  <c r="F60" i="82"/>
  <c r="F59" i="82"/>
  <c r="F58" i="82"/>
  <c r="F57" i="82"/>
  <c r="F56" i="82"/>
  <c r="F55" i="82"/>
  <c r="H55" i="82" s="1"/>
  <c r="I55" i="82" s="1"/>
  <c r="F54" i="82"/>
  <c r="F53" i="82"/>
  <c r="F52" i="82"/>
  <c r="F51" i="82"/>
  <c r="F50" i="82"/>
  <c r="F49" i="82"/>
  <c r="F48" i="82"/>
  <c r="F47" i="82"/>
  <c r="F46" i="82"/>
  <c r="F45" i="82"/>
  <c r="F44" i="82"/>
  <c r="F43" i="82"/>
  <c r="F42" i="82"/>
  <c r="F41" i="82"/>
  <c r="H41" i="82" s="1"/>
  <c r="F40" i="82"/>
  <c r="F39" i="82"/>
  <c r="H39" i="82" s="1"/>
  <c r="F38" i="82"/>
  <c r="F37" i="82"/>
  <c r="F36" i="82"/>
  <c r="F35" i="82"/>
  <c r="F34" i="82"/>
  <c r="F33" i="82"/>
  <c r="F32" i="82"/>
  <c r="F31" i="82"/>
  <c r="F30" i="82"/>
  <c r="F29" i="82"/>
  <c r="F28" i="82"/>
  <c r="F27" i="82"/>
  <c r="F26" i="82"/>
  <c r="F25" i="82"/>
  <c r="F24" i="82"/>
  <c r="F23" i="82"/>
  <c r="F22" i="82"/>
  <c r="F21" i="82"/>
  <c r="F20" i="82"/>
  <c r="F19" i="82"/>
  <c r="F18" i="82"/>
  <c r="F17" i="82"/>
  <c r="F16" i="82"/>
  <c r="F15" i="82"/>
  <c r="F75" i="81"/>
  <c r="F74" i="81"/>
  <c r="F73" i="81"/>
  <c r="F72" i="81"/>
  <c r="F71" i="81"/>
  <c r="F70" i="81"/>
  <c r="F69" i="81"/>
  <c r="F68" i="81"/>
  <c r="H68" i="81" s="1"/>
  <c r="F67" i="81"/>
  <c r="F66" i="81"/>
  <c r="F65" i="81"/>
  <c r="F64" i="81"/>
  <c r="F63" i="81"/>
  <c r="F62" i="81"/>
  <c r="F61" i="81"/>
  <c r="F60" i="81"/>
  <c r="F59" i="81"/>
  <c r="F58" i="81"/>
  <c r="F57" i="81"/>
  <c r="F56" i="81"/>
  <c r="F55" i="81"/>
  <c r="F54" i="81"/>
  <c r="F53" i="81"/>
  <c r="F52" i="81"/>
  <c r="H52" i="81" s="1"/>
  <c r="I52" i="81" s="1"/>
  <c r="F51" i="81"/>
  <c r="F50" i="81"/>
  <c r="F49" i="81"/>
  <c r="F48" i="81"/>
  <c r="F47" i="81"/>
  <c r="F46" i="81"/>
  <c r="F45" i="81"/>
  <c r="H45" i="81" s="1"/>
  <c r="F44" i="81"/>
  <c r="F43" i="81"/>
  <c r="F42" i="81"/>
  <c r="F41" i="81"/>
  <c r="F40" i="81"/>
  <c r="F39" i="81"/>
  <c r="F38" i="81"/>
  <c r="F37" i="81"/>
  <c r="F36" i="81"/>
  <c r="H36" i="81" s="1"/>
  <c r="F35" i="81"/>
  <c r="F34" i="81"/>
  <c r="F33" i="81"/>
  <c r="F32" i="81"/>
  <c r="F31" i="81"/>
  <c r="F30" i="81"/>
  <c r="F29" i="81"/>
  <c r="F28" i="81"/>
  <c r="F27" i="81"/>
  <c r="F26" i="81"/>
  <c r="F25" i="81"/>
  <c r="F24" i="81"/>
  <c r="F23" i="81"/>
  <c r="F22" i="81"/>
  <c r="F21" i="81"/>
  <c r="F20" i="81"/>
  <c r="F19" i="81"/>
  <c r="F18" i="81"/>
  <c r="F17" i="81"/>
  <c r="F16" i="81"/>
  <c r="F15" i="81"/>
  <c r="F75" i="80"/>
  <c r="F74" i="80"/>
  <c r="F73" i="80"/>
  <c r="F72" i="80"/>
  <c r="F71" i="80"/>
  <c r="F70" i="80"/>
  <c r="F69" i="80"/>
  <c r="F68" i="80"/>
  <c r="F67" i="80"/>
  <c r="F66" i="80"/>
  <c r="F65" i="80"/>
  <c r="F64" i="80"/>
  <c r="F63" i="80"/>
  <c r="F62" i="80"/>
  <c r="F61" i="80"/>
  <c r="F60" i="80"/>
  <c r="F59" i="80"/>
  <c r="F58" i="80"/>
  <c r="F57" i="80"/>
  <c r="F56" i="80"/>
  <c r="F55" i="80"/>
  <c r="F54" i="80"/>
  <c r="F53" i="80"/>
  <c r="F52" i="80"/>
  <c r="F51" i="80"/>
  <c r="F50" i="80"/>
  <c r="F49" i="80"/>
  <c r="F48" i="80"/>
  <c r="F47" i="80"/>
  <c r="F46" i="80"/>
  <c r="F45" i="80"/>
  <c r="F44" i="80"/>
  <c r="F43" i="80"/>
  <c r="F42" i="80"/>
  <c r="F41" i="80"/>
  <c r="F40" i="80"/>
  <c r="F39" i="80"/>
  <c r="F38" i="80"/>
  <c r="F37" i="80"/>
  <c r="F36" i="80"/>
  <c r="F35" i="80"/>
  <c r="F34" i="80"/>
  <c r="F33" i="80"/>
  <c r="F32" i="80"/>
  <c r="F31" i="80"/>
  <c r="F30" i="80"/>
  <c r="F29" i="80"/>
  <c r="F28" i="80"/>
  <c r="F27" i="80"/>
  <c r="F26" i="80"/>
  <c r="F25" i="80"/>
  <c r="F24" i="80"/>
  <c r="F23" i="80"/>
  <c r="F22" i="80"/>
  <c r="F21" i="80"/>
  <c r="F20" i="80"/>
  <c r="F19" i="80"/>
  <c r="F18" i="80"/>
  <c r="H18" i="80" s="1"/>
  <c r="F17" i="80"/>
  <c r="F16" i="80"/>
  <c r="F15" i="80"/>
  <c r="F75" i="79"/>
  <c r="F74" i="79"/>
  <c r="F73" i="79"/>
  <c r="F72" i="79"/>
  <c r="F71" i="79"/>
  <c r="F70" i="79"/>
  <c r="F69" i="79"/>
  <c r="F68" i="79"/>
  <c r="F67" i="79"/>
  <c r="F66" i="79"/>
  <c r="F65" i="79"/>
  <c r="F64" i="79"/>
  <c r="F63" i="79"/>
  <c r="H63" i="79" s="1"/>
  <c r="I63" i="79" s="1"/>
  <c r="F62" i="79"/>
  <c r="F61" i="79"/>
  <c r="F60" i="79"/>
  <c r="F59" i="79"/>
  <c r="F58" i="79"/>
  <c r="F57" i="79"/>
  <c r="F56" i="79"/>
  <c r="F55" i="79"/>
  <c r="F54" i="79"/>
  <c r="F53" i="79"/>
  <c r="F52" i="79"/>
  <c r="F51" i="79"/>
  <c r="F50" i="79"/>
  <c r="F49" i="79"/>
  <c r="F48" i="79"/>
  <c r="F47" i="79"/>
  <c r="F46" i="79"/>
  <c r="H46" i="79" s="1"/>
  <c r="I46" i="79" s="1"/>
  <c r="F45" i="79"/>
  <c r="F44" i="79"/>
  <c r="F43" i="79"/>
  <c r="F42" i="79"/>
  <c r="F41" i="79"/>
  <c r="F40" i="79"/>
  <c r="F39" i="79"/>
  <c r="F38" i="79"/>
  <c r="F37" i="79"/>
  <c r="F36" i="79"/>
  <c r="F35" i="79"/>
  <c r="F34" i="79"/>
  <c r="F33" i="79"/>
  <c r="F32" i="79"/>
  <c r="F31" i="79"/>
  <c r="H31" i="79" s="1"/>
  <c r="F30" i="79"/>
  <c r="F29" i="79"/>
  <c r="F28" i="79"/>
  <c r="F27" i="79"/>
  <c r="F26" i="79"/>
  <c r="F25" i="79"/>
  <c r="F24" i="79"/>
  <c r="F23" i="79"/>
  <c r="F22" i="79"/>
  <c r="F21" i="79"/>
  <c r="F20" i="79"/>
  <c r="F19" i="79"/>
  <c r="F18" i="79"/>
  <c r="F17" i="79"/>
  <c r="F16" i="79"/>
  <c r="F15" i="79"/>
  <c r="F75" i="78"/>
  <c r="F74" i="78"/>
  <c r="F73" i="78"/>
  <c r="F72" i="78"/>
  <c r="F71" i="78"/>
  <c r="F70" i="78"/>
  <c r="F69" i="78"/>
  <c r="F68" i="78"/>
  <c r="F67" i="78"/>
  <c r="F66" i="78"/>
  <c r="F65" i="78"/>
  <c r="F64" i="78"/>
  <c r="F63" i="78"/>
  <c r="F62" i="78"/>
  <c r="F61" i="78"/>
  <c r="F60" i="78"/>
  <c r="F59" i="78"/>
  <c r="H59" i="78" s="1"/>
  <c r="I59" i="78" s="1"/>
  <c r="F58" i="78"/>
  <c r="F57" i="78"/>
  <c r="F56" i="78"/>
  <c r="F55" i="78"/>
  <c r="F54" i="78"/>
  <c r="F53" i="78"/>
  <c r="F52" i="78"/>
  <c r="F51" i="78"/>
  <c r="F50" i="78"/>
  <c r="F49" i="78"/>
  <c r="F48" i="78"/>
  <c r="F47" i="78"/>
  <c r="F46" i="78"/>
  <c r="F45" i="78"/>
  <c r="H45" i="78" s="1"/>
  <c r="F44" i="78"/>
  <c r="F43" i="78"/>
  <c r="H43" i="78" s="1"/>
  <c r="F42" i="78"/>
  <c r="F41" i="78"/>
  <c r="F40" i="78"/>
  <c r="F39" i="78"/>
  <c r="F38" i="78"/>
  <c r="F37" i="78"/>
  <c r="F36" i="78"/>
  <c r="F35" i="78"/>
  <c r="F34" i="78"/>
  <c r="F33" i="78"/>
  <c r="F32" i="78"/>
  <c r="F31" i="78"/>
  <c r="F30" i="78"/>
  <c r="F29" i="78"/>
  <c r="H29" i="78" s="1"/>
  <c r="F28" i="78"/>
  <c r="F27" i="78"/>
  <c r="F26" i="78"/>
  <c r="F25" i="78"/>
  <c r="F24" i="78"/>
  <c r="F23" i="78"/>
  <c r="F22" i="78"/>
  <c r="F21" i="78"/>
  <c r="F20" i="78"/>
  <c r="F19" i="78"/>
  <c r="F18" i="78"/>
  <c r="F17" i="78"/>
  <c r="F16" i="78"/>
  <c r="F15" i="78"/>
  <c r="F75" i="77"/>
  <c r="F74" i="77"/>
  <c r="F73" i="77"/>
  <c r="F72" i="77"/>
  <c r="F71" i="77"/>
  <c r="F70" i="77"/>
  <c r="F69" i="77"/>
  <c r="F68" i="77"/>
  <c r="F67" i="77"/>
  <c r="F66" i="77"/>
  <c r="F65" i="77"/>
  <c r="F64" i="77"/>
  <c r="F63" i="77"/>
  <c r="F62" i="77"/>
  <c r="F61" i="77"/>
  <c r="F60" i="77"/>
  <c r="F59" i="77"/>
  <c r="F58" i="77"/>
  <c r="F57" i="77"/>
  <c r="F56" i="77"/>
  <c r="H56" i="77" s="1"/>
  <c r="I56" i="77" s="1"/>
  <c r="F55" i="77"/>
  <c r="F54" i="77"/>
  <c r="F53" i="77"/>
  <c r="F52" i="77"/>
  <c r="F51" i="77"/>
  <c r="F50" i="77"/>
  <c r="F49" i="77"/>
  <c r="F48" i="77"/>
  <c r="F47" i="77"/>
  <c r="F46" i="77"/>
  <c r="F45" i="77"/>
  <c r="F44" i="77"/>
  <c r="F43" i="77"/>
  <c r="F42" i="77"/>
  <c r="H42" i="77" s="1"/>
  <c r="F41" i="77"/>
  <c r="F40" i="77"/>
  <c r="H40" i="77" s="1"/>
  <c r="F39" i="77"/>
  <c r="F38" i="77"/>
  <c r="F37" i="77"/>
  <c r="F36" i="77"/>
  <c r="F35" i="77"/>
  <c r="F34" i="77"/>
  <c r="F33" i="77"/>
  <c r="F32" i="77"/>
  <c r="F31" i="77"/>
  <c r="F30" i="77"/>
  <c r="F29" i="77"/>
  <c r="F28" i="77"/>
  <c r="F27" i="77"/>
  <c r="F26" i="77"/>
  <c r="F25" i="77"/>
  <c r="F24" i="77"/>
  <c r="F23" i="77"/>
  <c r="F22" i="77"/>
  <c r="F21" i="77"/>
  <c r="F20" i="77"/>
  <c r="F19" i="77"/>
  <c r="F18" i="77"/>
  <c r="F17" i="77"/>
  <c r="F16" i="77"/>
  <c r="F15" i="77"/>
  <c r="F75" i="76"/>
  <c r="F74" i="76"/>
  <c r="F73" i="76"/>
  <c r="F72" i="76"/>
  <c r="F71" i="76"/>
  <c r="F70" i="76"/>
  <c r="H70" i="76" s="1"/>
  <c r="F69" i="76"/>
  <c r="F68" i="76"/>
  <c r="F67" i="76"/>
  <c r="F66" i="76"/>
  <c r="F65" i="76"/>
  <c r="F64" i="76"/>
  <c r="F63" i="76"/>
  <c r="F62" i="76"/>
  <c r="F61" i="76"/>
  <c r="F60" i="76"/>
  <c r="F59" i="76"/>
  <c r="F58" i="76"/>
  <c r="F57" i="76"/>
  <c r="F56" i="76"/>
  <c r="F55" i="76"/>
  <c r="F54" i="76"/>
  <c r="H54" i="76" s="1"/>
  <c r="I54" i="76" s="1"/>
  <c r="F53" i="76"/>
  <c r="F52" i="76"/>
  <c r="F51" i="76"/>
  <c r="F50" i="76"/>
  <c r="F49" i="76"/>
  <c r="F48" i="76"/>
  <c r="F47" i="76"/>
  <c r="F46" i="76"/>
  <c r="F45" i="76"/>
  <c r="F44" i="76"/>
  <c r="F43" i="76"/>
  <c r="F42" i="76"/>
  <c r="F41" i="76"/>
  <c r="F40" i="76"/>
  <c r="F39" i="76"/>
  <c r="H39" i="76" s="1"/>
  <c r="F38" i="76"/>
  <c r="F37" i="76"/>
  <c r="F36" i="76"/>
  <c r="F35" i="76"/>
  <c r="F34" i="76"/>
  <c r="F33" i="76"/>
  <c r="F32" i="76"/>
  <c r="F31" i="76"/>
  <c r="F30" i="76"/>
  <c r="F29" i="76"/>
  <c r="F28" i="76"/>
  <c r="F27" i="76"/>
  <c r="F26" i="76"/>
  <c r="F25" i="76"/>
  <c r="F24" i="76"/>
  <c r="F23" i="76"/>
  <c r="F22" i="76"/>
  <c r="F21" i="76"/>
  <c r="F20" i="76"/>
  <c r="F19" i="76"/>
  <c r="F18" i="76"/>
  <c r="F17" i="76"/>
  <c r="F16" i="76"/>
  <c r="F15" i="76"/>
  <c r="F75" i="75"/>
  <c r="F74" i="75"/>
  <c r="F73" i="75"/>
  <c r="F72" i="75"/>
  <c r="F71" i="75"/>
  <c r="F70" i="75"/>
  <c r="F69" i="75"/>
  <c r="F68" i="75"/>
  <c r="F67" i="75"/>
  <c r="F66" i="75"/>
  <c r="H66" i="75" s="1"/>
  <c r="I66" i="75" s="1"/>
  <c r="F65" i="75"/>
  <c r="F64" i="75"/>
  <c r="F63" i="75"/>
  <c r="F62" i="75"/>
  <c r="F61" i="75"/>
  <c r="F60" i="75"/>
  <c r="F59" i="75"/>
  <c r="F58" i="75"/>
  <c r="F57" i="75"/>
  <c r="F56" i="75"/>
  <c r="F55" i="75"/>
  <c r="F54" i="75"/>
  <c r="F53" i="75"/>
  <c r="F52" i="75"/>
  <c r="F51" i="75"/>
  <c r="F50" i="75"/>
  <c r="H50" i="75" s="1"/>
  <c r="I50" i="75" s="1"/>
  <c r="F49" i="75"/>
  <c r="F48" i="75"/>
  <c r="F47" i="75"/>
  <c r="F46" i="75"/>
  <c r="F45" i="75"/>
  <c r="F44" i="75"/>
  <c r="F43" i="75"/>
  <c r="F42" i="75"/>
  <c r="F41" i="75"/>
  <c r="F40" i="75"/>
  <c r="F39" i="75"/>
  <c r="F38" i="75"/>
  <c r="F37" i="75"/>
  <c r="F36" i="75"/>
  <c r="F35" i="75"/>
  <c r="H35" i="75" s="1"/>
  <c r="F34" i="75"/>
  <c r="F33" i="75"/>
  <c r="F32" i="75"/>
  <c r="F31" i="75"/>
  <c r="F30" i="75"/>
  <c r="F29" i="75"/>
  <c r="F28" i="75"/>
  <c r="F27" i="75"/>
  <c r="F26" i="75"/>
  <c r="F25" i="75"/>
  <c r="F24" i="75"/>
  <c r="F23" i="75"/>
  <c r="F22" i="75"/>
  <c r="F21" i="75"/>
  <c r="F20" i="75"/>
  <c r="F19" i="75"/>
  <c r="F18" i="75"/>
  <c r="F17" i="75"/>
  <c r="F16" i="75"/>
  <c r="F15" i="75"/>
  <c r="F75" i="74"/>
  <c r="F74" i="74"/>
  <c r="F73" i="74"/>
  <c r="F72" i="74"/>
  <c r="F71" i="74"/>
  <c r="F70" i="74"/>
  <c r="F69" i="74"/>
  <c r="F68" i="74"/>
  <c r="F67" i="74"/>
  <c r="F66" i="74"/>
  <c r="F65" i="74"/>
  <c r="F64" i="74"/>
  <c r="F63" i="74"/>
  <c r="H63" i="74" s="1"/>
  <c r="I63" i="74" s="1"/>
  <c r="F62" i="74"/>
  <c r="F61" i="74"/>
  <c r="F60" i="74"/>
  <c r="F59" i="74"/>
  <c r="F58" i="74"/>
  <c r="F57" i="74"/>
  <c r="F56" i="74"/>
  <c r="F55" i="74"/>
  <c r="F54" i="74"/>
  <c r="F53" i="74"/>
  <c r="F52" i="74"/>
  <c r="H52" i="74" s="1"/>
  <c r="I52" i="74" s="1"/>
  <c r="F51" i="74"/>
  <c r="F50" i="74"/>
  <c r="F49" i="74"/>
  <c r="H49" i="74" s="1"/>
  <c r="I49" i="74" s="1"/>
  <c r="F48" i="74"/>
  <c r="F47" i="74"/>
  <c r="F46" i="74"/>
  <c r="F45" i="74"/>
  <c r="F44" i="74"/>
  <c r="F43" i="74"/>
  <c r="F42" i="74"/>
  <c r="F41" i="74"/>
  <c r="F40" i="74"/>
  <c r="F39" i="74"/>
  <c r="F38" i="74"/>
  <c r="F37" i="74"/>
  <c r="F36" i="74"/>
  <c r="F35" i="74"/>
  <c r="F34" i="74"/>
  <c r="F33" i="74"/>
  <c r="F32" i="74"/>
  <c r="F31" i="74"/>
  <c r="F30" i="74"/>
  <c r="F29" i="74"/>
  <c r="F28" i="74"/>
  <c r="F27" i="74"/>
  <c r="F26" i="74"/>
  <c r="F25" i="74"/>
  <c r="F24" i="74"/>
  <c r="F23" i="74"/>
  <c r="F22" i="74"/>
  <c r="F21" i="74"/>
  <c r="F20" i="74"/>
  <c r="F19" i="74"/>
  <c r="F18" i="74"/>
  <c r="F17" i="74"/>
  <c r="F16" i="74"/>
  <c r="F15" i="74"/>
  <c r="F75" i="73"/>
  <c r="F74" i="73"/>
  <c r="F73" i="73"/>
  <c r="F72" i="73"/>
  <c r="F71" i="73"/>
  <c r="F70" i="73"/>
  <c r="F69" i="73"/>
  <c r="F68" i="73"/>
  <c r="F67" i="73"/>
  <c r="F66" i="73"/>
  <c r="F65" i="73"/>
  <c r="F64" i="73"/>
  <c r="F63" i="73"/>
  <c r="F62" i="73"/>
  <c r="H62" i="73" s="1"/>
  <c r="I62" i="73" s="1"/>
  <c r="F61" i="73"/>
  <c r="H61" i="73" s="1"/>
  <c r="I61" i="73" s="1"/>
  <c r="F60" i="73"/>
  <c r="F59" i="73"/>
  <c r="F58" i="73"/>
  <c r="F57" i="73"/>
  <c r="F56" i="73"/>
  <c r="F55" i="73"/>
  <c r="F54" i="73"/>
  <c r="F53" i="73"/>
  <c r="F52" i="73"/>
  <c r="F51" i="73"/>
  <c r="F50" i="73"/>
  <c r="F49" i="73"/>
  <c r="F48" i="73"/>
  <c r="F47" i="73"/>
  <c r="F46" i="73"/>
  <c r="F45" i="73"/>
  <c r="F44" i="73"/>
  <c r="F43" i="73"/>
  <c r="F42" i="73"/>
  <c r="F41" i="73"/>
  <c r="F40" i="73"/>
  <c r="F39" i="73"/>
  <c r="F38" i="73"/>
  <c r="F37" i="73"/>
  <c r="F36" i="73"/>
  <c r="F35" i="73"/>
  <c r="F34" i="73"/>
  <c r="F33" i="73"/>
  <c r="F32" i="73"/>
  <c r="F31" i="73"/>
  <c r="F30" i="73"/>
  <c r="F29" i="73"/>
  <c r="F28" i="73"/>
  <c r="F27" i="73"/>
  <c r="F26" i="73"/>
  <c r="F25" i="73"/>
  <c r="F24" i="73"/>
  <c r="F23" i="73"/>
  <c r="F22" i="73"/>
  <c r="F21" i="73"/>
  <c r="F20" i="73"/>
  <c r="F19" i="73"/>
  <c r="F18" i="73"/>
  <c r="F17" i="73"/>
  <c r="F16" i="73"/>
  <c r="F15" i="73"/>
  <c r="F75" i="72"/>
  <c r="F74" i="72"/>
  <c r="F73" i="72"/>
  <c r="F72" i="72"/>
  <c r="F71" i="72"/>
  <c r="F70" i="72"/>
  <c r="F69" i="72"/>
  <c r="F68" i="72"/>
  <c r="F67" i="72"/>
  <c r="F66" i="72"/>
  <c r="F65" i="72"/>
  <c r="F64" i="72"/>
  <c r="F63" i="72"/>
  <c r="F62" i="72"/>
  <c r="F61" i="72"/>
  <c r="F60" i="72"/>
  <c r="F59" i="72"/>
  <c r="F58" i="72"/>
  <c r="F57" i="72"/>
  <c r="H57" i="72" s="1"/>
  <c r="I57" i="72" s="1"/>
  <c r="F56" i="72"/>
  <c r="F55" i="72"/>
  <c r="F54" i="72"/>
  <c r="F53" i="72"/>
  <c r="F52" i="72"/>
  <c r="F51" i="72"/>
  <c r="F50" i="72"/>
  <c r="F49" i="72"/>
  <c r="F48" i="72"/>
  <c r="F47" i="72"/>
  <c r="F46" i="72"/>
  <c r="F45" i="72"/>
  <c r="F44" i="72"/>
  <c r="F43" i="72"/>
  <c r="F42" i="72"/>
  <c r="F41" i="72"/>
  <c r="H41" i="72" s="1"/>
  <c r="F40" i="72"/>
  <c r="F39" i="72"/>
  <c r="F38" i="72"/>
  <c r="F37" i="72"/>
  <c r="F36" i="72"/>
  <c r="F35" i="72"/>
  <c r="F34" i="72"/>
  <c r="F33" i="72"/>
  <c r="F32" i="72"/>
  <c r="F31" i="72"/>
  <c r="F30" i="72"/>
  <c r="F29" i="72"/>
  <c r="F28" i="72"/>
  <c r="F27" i="72"/>
  <c r="F26" i="72"/>
  <c r="F25" i="72"/>
  <c r="F24" i="72"/>
  <c r="F23" i="72"/>
  <c r="F22" i="72"/>
  <c r="F21" i="72"/>
  <c r="F20" i="72"/>
  <c r="F19" i="72"/>
  <c r="F18" i="72"/>
  <c r="F17" i="72"/>
  <c r="F16" i="72"/>
  <c r="F15" i="72"/>
  <c r="F75" i="71"/>
  <c r="F74" i="71"/>
  <c r="F73" i="71"/>
  <c r="F72" i="71"/>
  <c r="F71" i="71"/>
  <c r="F70" i="71"/>
  <c r="F69" i="71"/>
  <c r="F68" i="71"/>
  <c r="F67" i="71"/>
  <c r="F66" i="71"/>
  <c r="F65" i="71"/>
  <c r="F64" i="71"/>
  <c r="F63" i="71"/>
  <c r="F62" i="71"/>
  <c r="F61" i="71"/>
  <c r="F60" i="71"/>
  <c r="F59" i="71"/>
  <c r="F58" i="71"/>
  <c r="F57" i="71"/>
  <c r="F56" i="71"/>
  <c r="H56" i="71" s="1"/>
  <c r="I56" i="71" s="1"/>
  <c r="F55" i="71"/>
  <c r="F54" i="71"/>
  <c r="H54" i="71" s="1"/>
  <c r="I54" i="71" s="1"/>
  <c r="F53" i="71"/>
  <c r="F52" i="71"/>
  <c r="F51" i="71"/>
  <c r="F50" i="71"/>
  <c r="F49" i="71"/>
  <c r="F48" i="71"/>
  <c r="F47" i="71"/>
  <c r="F46" i="71"/>
  <c r="F45" i="71"/>
  <c r="F44" i="71"/>
  <c r="F43" i="71"/>
  <c r="F42" i="71"/>
  <c r="F41" i="71"/>
  <c r="F40" i="71"/>
  <c r="F39" i="71"/>
  <c r="H39" i="71" s="1"/>
  <c r="F38" i="71"/>
  <c r="F37" i="71"/>
  <c r="F36" i="71"/>
  <c r="F35" i="71"/>
  <c r="F34" i="71"/>
  <c r="F33" i="71"/>
  <c r="F32" i="71"/>
  <c r="F31" i="71"/>
  <c r="H31" i="71" s="1"/>
  <c r="F30" i="71"/>
  <c r="F29" i="71"/>
  <c r="F28" i="71"/>
  <c r="F27" i="71"/>
  <c r="F26" i="71"/>
  <c r="F25" i="71"/>
  <c r="F24" i="71"/>
  <c r="F23" i="71"/>
  <c r="F22" i="71"/>
  <c r="F21" i="71"/>
  <c r="F20" i="71"/>
  <c r="F19" i="71"/>
  <c r="F18" i="71"/>
  <c r="F17" i="71"/>
  <c r="F16" i="71"/>
  <c r="F15" i="71"/>
  <c r="F75" i="70"/>
  <c r="F74" i="70"/>
  <c r="F73" i="70"/>
  <c r="F72" i="70"/>
  <c r="F71" i="70"/>
  <c r="F70" i="70"/>
  <c r="F69" i="70"/>
  <c r="F68" i="70"/>
  <c r="H68" i="70" s="1"/>
  <c r="F67" i="70"/>
  <c r="H67" i="70" s="1"/>
  <c r="F66" i="70"/>
  <c r="F65" i="70"/>
  <c r="F64" i="70"/>
  <c r="F63" i="70"/>
  <c r="F62" i="70"/>
  <c r="F61" i="70"/>
  <c r="F60" i="70"/>
  <c r="F59" i="70"/>
  <c r="F58" i="70"/>
  <c r="F57" i="70"/>
  <c r="F56" i="70"/>
  <c r="F55" i="70"/>
  <c r="F54" i="70"/>
  <c r="F53" i="70"/>
  <c r="H53" i="70" s="1"/>
  <c r="I53" i="70" s="1"/>
  <c r="F52" i="70"/>
  <c r="H52" i="70" s="1"/>
  <c r="I52" i="70" s="1"/>
  <c r="F51" i="70"/>
  <c r="H51" i="70" s="1"/>
  <c r="I51" i="70" s="1"/>
  <c r="F50" i="70"/>
  <c r="F49" i="70"/>
  <c r="F48" i="70"/>
  <c r="F47" i="70"/>
  <c r="F46" i="70"/>
  <c r="F45" i="70"/>
  <c r="F44" i="70"/>
  <c r="F43" i="70"/>
  <c r="F42" i="70"/>
  <c r="F41" i="70"/>
  <c r="F40" i="70"/>
  <c r="F39" i="70"/>
  <c r="F38" i="70"/>
  <c r="F37" i="70"/>
  <c r="F36" i="70"/>
  <c r="H36" i="70" s="1"/>
  <c r="F35" i="70"/>
  <c r="H35" i="70" s="1"/>
  <c r="F34" i="70"/>
  <c r="F33" i="70"/>
  <c r="F32" i="70"/>
  <c r="F31" i="70"/>
  <c r="F30" i="70"/>
  <c r="F29" i="70"/>
  <c r="F28" i="70"/>
  <c r="F27" i="70"/>
  <c r="F26" i="70"/>
  <c r="F25" i="70"/>
  <c r="F24" i="70"/>
  <c r="F23" i="70"/>
  <c r="F22" i="70"/>
  <c r="F21" i="70"/>
  <c r="F20" i="70"/>
  <c r="F19" i="70"/>
  <c r="F18" i="70"/>
  <c r="F17" i="70"/>
  <c r="F16" i="70"/>
  <c r="F15" i="70"/>
  <c r="F75" i="69"/>
  <c r="F74" i="69"/>
  <c r="F73" i="69"/>
  <c r="F72" i="69"/>
  <c r="F71" i="69"/>
  <c r="F70" i="69"/>
  <c r="F69" i="69"/>
  <c r="F68" i="69"/>
  <c r="F67" i="69"/>
  <c r="F66" i="69"/>
  <c r="F65" i="69"/>
  <c r="F64" i="69"/>
  <c r="F63" i="69"/>
  <c r="F62" i="69"/>
  <c r="F61" i="69"/>
  <c r="F60" i="69"/>
  <c r="F59" i="69"/>
  <c r="F58" i="69"/>
  <c r="F57" i="69"/>
  <c r="F56" i="69"/>
  <c r="F55" i="69"/>
  <c r="F54" i="69"/>
  <c r="F53" i="69"/>
  <c r="F52" i="69"/>
  <c r="F51" i="69"/>
  <c r="F50" i="69"/>
  <c r="F49" i="69"/>
  <c r="F48" i="69"/>
  <c r="H48" i="69" s="1"/>
  <c r="I48" i="69" s="1"/>
  <c r="F47" i="69"/>
  <c r="F46" i="69"/>
  <c r="F45" i="69"/>
  <c r="F44" i="69"/>
  <c r="F43" i="69"/>
  <c r="F42" i="69"/>
  <c r="F41" i="69"/>
  <c r="F40" i="69"/>
  <c r="F39" i="69"/>
  <c r="F38" i="69"/>
  <c r="F37" i="69"/>
  <c r="F36" i="69"/>
  <c r="F35" i="69"/>
  <c r="F34" i="69"/>
  <c r="F33" i="69"/>
  <c r="F32" i="69"/>
  <c r="F31" i="69"/>
  <c r="F30" i="69"/>
  <c r="F29" i="69"/>
  <c r="F28" i="69"/>
  <c r="F27" i="69"/>
  <c r="F26" i="69"/>
  <c r="F25" i="69"/>
  <c r="F24" i="69"/>
  <c r="F23" i="69"/>
  <c r="F22" i="69"/>
  <c r="F21" i="69"/>
  <c r="H21" i="69" s="1"/>
  <c r="F20" i="69"/>
  <c r="F19" i="69"/>
  <c r="F18" i="69"/>
  <c r="F17" i="69"/>
  <c r="F16" i="69"/>
  <c r="F15" i="69"/>
  <c r="F75" i="68"/>
  <c r="F74" i="68"/>
  <c r="F73" i="68"/>
  <c r="F72" i="68"/>
  <c r="F71" i="68"/>
  <c r="F70" i="68"/>
  <c r="F69" i="68"/>
  <c r="F68" i="68"/>
  <c r="F67" i="68"/>
  <c r="F66" i="68"/>
  <c r="F65" i="68"/>
  <c r="F64" i="68"/>
  <c r="F63" i="68"/>
  <c r="F62" i="68"/>
  <c r="F61" i="68"/>
  <c r="F60" i="68"/>
  <c r="F59" i="68"/>
  <c r="F58" i="68"/>
  <c r="F57" i="68"/>
  <c r="F56" i="68"/>
  <c r="F55" i="68"/>
  <c r="F54" i="68"/>
  <c r="F53" i="68"/>
  <c r="F52" i="68"/>
  <c r="F51" i="68"/>
  <c r="F50" i="68"/>
  <c r="F49" i="68"/>
  <c r="F48" i="68"/>
  <c r="F47" i="68"/>
  <c r="F46" i="68"/>
  <c r="F45" i="68"/>
  <c r="F44" i="68"/>
  <c r="F43" i="68"/>
  <c r="F42" i="68"/>
  <c r="F41" i="68"/>
  <c r="F40" i="68"/>
  <c r="F39" i="68"/>
  <c r="F38" i="68"/>
  <c r="F37" i="68"/>
  <c r="F36" i="68"/>
  <c r="F35" i="68"/>
  <c r="F34" i="68"/>
  <c r="F33" i="68"/>
  <c r="F32" i="68"/>
  <c r="F31" i="68"/>
  <c r="F30" i="68"/>
  <c r="F29" i="68"/>
  <c r="F28" i="68"/>
  <c r="F27" i="68"/>
  <c r="F26" i="68"/>
  <c r="F25" i="68"/>
  <c r="F24" i="68"/>
  <c r="F23" i="68"/>
  <c r="F22" i="68"/>
  <c r="F21" i="68"/>
  <c r="F20" i="68"/>
  <c r="F19" i="68"/>
  <c r="F18" i="68"/>
  <c r="F17" i="68"/>
  <c r="F16" i="68"/>
  <c r="F15" i="68"/>
  <c r="F75" i="67"/>
  <c r="F74" i="67"/>
  <c r="F73" i="67"/>
  <c r="F72" i="67"/>
  <c r="F71" i="67"/>
  <c r="F70" i="67"/>
  <c r="F69" i="67"/>
  <c r="F68" i="67"/>
  <c r="F67" i="67"/>
  <c r="F66" i="67"/>
  <c r="F65" i="67"/>
  <c r="F64" i="67"/>
  <c r="F63" i="67"/>
  <c r="F62" i="67"/>
  <c r="F61" i="67"/>
  <c r="F60" i="67"/>
  <c r="F59" i="67"/>
  <c r="F58" i="67"/>
  <c r="F57" i="67"/>
  <c r="F56" i="67"/>
  <c r="F55" i="67"/>
  <c r="F54" i="67"/>
  <c r="F53" i="67"/>
  <c r="F52" i="67"/>
  <c r="F51" i="67"/>
  <c r="F50" i="67"/>
  <c r="F49" i="67"/>
  <c r="F48" i="67"/>
  <c r="F47" i="67"/>
  <c r="F46" i="67"/>
  <c r="F45" i="67"/>
  <c r="F44" i="67"/>
  <c r="F43" i="67"/>
  <c r="F42" i="67"/>
  <c r="F41" i="67"/>
  <c r="F40" i="67"/>
  <c r="F39" i="67"/>
  <c r="F38" i="67"/>
  <c r="F37" i="67"/>
  <c r="F36" i="67"/>
  <c r="F35" i="67"/>
  <c r="F34" i="67"/>
  <c r="F33" i="67"/>
  <c r="F32" i="67"/>
  <c r="F31" i="67"/>
  <c r="F30" i="67"/>
  <c r="F29" i="67"/>
  <c r="F28" i="67"/>
  <c r="F27" i="67"/>
  <c r="F26" i="67"/>
  <c r="F25" i="67"/>
  <c r="F24" i="67"/>
  <c r="F23" i="67"/>
  <c r="F22" i="67"/>
  <c r="F21" i="67"/>
  <c r="F20" i="67"/>
  <c r="F19" i="67"/>
  <c r="F18" i="67"/>
  <c r="F17" i="67"/>
  <c r="F16" i="67"/>
  <c r="F15" i="67"/>
  <c r="F75" i="66"/>
  <c r="F74" i="66"/>
  <c r="F73" i="66"/>
  <c r="F72" i="66"/>
  <c r="F71" i="66"/>
  <c r="F70" i="66"/>
  <c r="F69" i="66"/>
  <c r="F68" i="66"/>
  <c r="F67" i="66"/>
  <c r="F66" i="66"/>
  <c r="F65" i="66"/>
  <c r="F64" i="66"/>
  <c r="F63" i="66"/>
  <c r="F62" i="66"/>
  <c r="F61" i="66"/>
  <c r="F60" i="66"/>
  <c r="F59" i="66"/>
  <c r="F58" i="66"/>
  <c r="F57" i="66"/>
  <c r="F56" i="66"/>
  <c r="H56" i="66" s="1"/>
  <c r="I56" i="66" s="1"/>
  <c r="F55" i="66"/>
  <c r="H55" i="66" s="1"/>
  <c r="I55" i="66" s="1"/>
  <c r="F54" i="66"/>
  <c r="F53" i="66"/>
  <c r="F52" i="66"/>
  <c r="F51" i="66"/>
  <c r="F50" i="66"/>
  <c r="F49" i="66"/>
  <c r="F48" i="66"/>
  <c r="F47" i="66"/>
  <c r="F46" i="66"/>
  <c r="F45" i="66"/>
  <c r="F44" i="66"/>
  <c r="F43" i="66"/>
  <c r="F42" i="66"/>
  <c r="F41" i="66"/>
  <c r="F40" i="66"/>
  <c r="F39" i="66"/>
  <c r="H39" i="66" s="1"/>
  <c r="F38" i="66"/>
  <c r="F37" i="66"/>
  <c r="F36" i="66"/>
  <c r="F35" i="66"/>
  <c r="F34" i="66"/>
  <c r="F33" i="66"/>
  <c r="F32" i="66"/>
  <c r="F31" i="66"/>
  <c r="F30" i="66"/>
  <c r="F29" i="66"/>
  <c r="F28" i="66"/>
  <c r="H28" i="66" s="1"/>
  <c r="F27" i="66"/>
  <c r="F26" i="66"/>
  <c r="F25" i="66"/>
  <c r="F24" i="66"/>
  <c r="F23" i="66"/>
  <c r="F22" i="66"/>
  <c r="F21" i="66"/>
  <c r="F20" i="66"/>
  <c r="F19" i="66"/>
  <c r="F18" i="66"/>
  <c r="F17" i="66"/>
  <c r="F16" i="66"/>
  <c r="F15" i="66"/>
  <c r="F75" i="64"/>
  <c r="F74" i="64"/>
  <c r="F73" i="64"/>
  <c r="F72" i="64"/>
  <c r="F71" i="64"/>
  <c r="H71" i="64" s="1"/>
  <c r="F70" i="64"/>
  <c r="F69" i="64"/>
  <c r="F68" i="64"/>
  <c r="H68" i="64" s="1"/>
  <c r="F67" i="64"/>
  <c r="F66" i="64"/>
  <c r="F65" i="64"/>
  <c r="F64" i="64"/>
  <c r="F63" i="64"/>
  <c r="F62" i="64"/>
  <c r="F61" i="64"/>
  <c r="F60" i="64"/>
  <c r="F59" i="64"/>
  <c r="F58" i="64"/>
  <c r="F57" i="64"/>
  <c r="F56" i="64"/>
  <c r="H56" i="64" s="1"/>
  <c r="I56" i="64" s="1"/>
  <c r="F55" i="64"/>
  <c r="F54" i="64"/>
  <c r="F53" i="64"/>
  <c r="F52" i="64"/>
  <c r="F51" i="64"/>
  <c r="F50" i="64"/>
  <c r="F49" i="64"/>
  <c r="F48" i="64"/>
  <c r="F47" i="64"/>
  <c r="F46" i="64"/>
  <c r="F45" i="64"/>
  <c r="F44" i="64"/>
  <c r="F43" i="64"/>
  <c r="F42" i="64"/>
  <c r="F41" i="64"/>
  <c r="F40" i="64"/>
  <c r="F39" i="64"/>
  <c r="F38" i="64"/>
  <c r="F37" i="64"/>
  <c r="H37" i="64" s="1"/>
  <c r="F36" i="64"/>
  <c r="H36" i="64" s="1"/>
  <c r="F35" i="64"/>
  <c r="F34" i="64"/>
  <c r="F33" i="64"/>
  <c r="F32" i="64"/>
  <c r="F31" i="64"/>
  <c r="F30" i="64"/>
  <c r="F29" i="64"/>
  <c r="F28" i="64"/>
  <c r="F27" i="64"/>
  <c r="F26" i="64"/>
  <c r="F25" i="64"/>
  <c r="F24" i="64"/>
  <c r="F23" i="64"/>
  <c r="F22" i="64"/>
  <c r="F21" i="64"/>
  <c r="F20" i="64"/>
  <c r="F19" i="64"/>
  <c r="F18" i="64"/>
  <c r="F17" i="64"/>
  <c r="F16" i="64"/>
  <c r="F15" i="64"/>
  <c r="F75" i="63"/>
  <c r="F74" i="63"/>
  <c r="F73" i="63"/>
  <c r="F72" i="63"/>
  <c r="F71" i="63"/>
  <c r="F70" i="63"/>
  <c r="F69" i="63"/>
  <c r="F68" i="63"/>
  <c r="F67" i="63"/>
  <c r="F66" i="63"/>
  <c r="F65" i="63"/>
  <c r="H65" i="63" s="1"/>
  <c r="I65" i="63" s="1"/>
  <c r="F64" i="63"/>
  <c r="F63" i="63"/>
  <c r="F62" i="63"/>
  <c r="F61" i="63"/>
  <c r="F60" i="63"/>
  <c r="F59" i="63"/>
  <c r="F58" i="63"/>
  <c r="F57" i="63"/>
  <c r="F56" i="63"/>
  <c r="F55" i="63"/>
  <c r="F54" i="63"/>
  <c r="F53" i="63"/>
  <c r="F52" i="63"/>
  <c r="H52" i="63" s="1"/>
  <c r="I52" i="63" s="1"/>
  <c r="F51" i="63"/>
  <c r="H51" i="63" s="1"/>
  <c r="I51" i="63" s="1"/>
  <c r="F50" i="63"/>
  <c r="F49" i="63"/>
  <c r="F48" i="63"/>
  <c r="F47" i="63"/>
  <c r="F46" i="63"/>
  <c r="F45" i="63"/>
  <c r="F44" i="63"/>
  <c r="F43" i="63"/>
  <c r="F42" i="63"/>
  <c r="F41" i="63"/>
  <c r="F40" i="63"/>
  <c r="F39" i="63"/>
  <c r="F38" i="63"/>
  <c r="F37" i="63"/>
  <c r="F36" i="63"/>
  <c r="F35" i="63"/>
  <c r="H35" i="63" s="1"/>
  <c r="F34" i="63"/>
  <c r="F33" i="63"/>
  <c r="H33" i="63" s="1"/>
  <c r="F32" i="63"/>
  <c r="F31" i="63"/>
  <c r="F30" i="63"/>
  <c r="F29" i="63"/>
  <c r="F28" i="63"/>
  <c r="F27" i="63"/>
  <c r="F26" i="63"/>
  <c r="F25" i="63"/>
  <c r="F24" i="63"/>
  <c r="F23" i="63"/>
  <c r="F22" i="63"/>
  <c r="F21" i="63"/>
  <c r="F20" i="63"/>
  <c r="F19" i="63"/>
  <c r="H19" i="63" s="1"/>
  <c r="F18" i="63"/>
  <c r="F17" i="63"/>
  <c r="F16" i="63"/>
  <c r="F15" i="63"/>
  <c r="F75" i="62"/>
  <c r="F74" i="62"/>
  <c r="F73" i="62"/>
  <c r="F72" i="62"/>
  <c r="F71" i="62"/>
  <c r="F70" i="62"/>
  <c r="F69" i="62"/>
  <c r="F68" i="62"/>
  <c r="F67" i="62"/>
  <c r="F66" i="62"/>
  <c r="F65" i="62"/>
  <c r="F64" i="62"/>
  <c r="H64" i="62" s="1"/>
  <c r="I64" i="62" s="1"/>
  <c r="F63" i="62"/>
  <c r="F62" i="62"/>
  <c r="H62" i="62" s="1"/>
  <c r="I62" i="62" s="1"/>
  <c r="F61" i="62"/>
  <c r="F60" i="62"/>
  <c r="F59" i="62"/>
  <c r="F58" i="62"/>
  <c r="F57" i="62"/>
  <c r="F56" i="62"/>
  <c r="F55" i="62"/>
  <c r="F54" i="62"/>
  <c r="F53" i="62"/>
  <c r="F52" i="62"/>
  <c r="F51" i="62"/>
  <c r="F50" i="62"/>
  <c r="F49" i="62"/>
  <c r="F48" i="62"/>
  <c r="F47" i="62"/>
  <c r="F46" i="62"/>
  <c r="F45" i="62"/>
  <c r="F44" i="62"/>
  <c r="F43" i="62"/>
  <c r="F42" i="62"/>
  <c r="F41" i="62"/>
  <c r="F40" i="62"/>
  <c r="F39" i="62"/>
  <c r="F38" i="62"/>
  <c r="F37" i="62"/>
  <c r="F36" i="62"/>
  <c r="F35" i="62"/>
  <c r="F34" i="62"/>
  <c r="F33" i="62"/>
  <c r="F32" i="62"/>
  <c r="F31" i="62"/>
  <c r="F30" i="62"/>
  <c r="F29" i="62"/>
  <c r="F28" i="62"/>
  <c r="F27" i="62"/>
  <c r="F26" i="62"/>
  <c r="F25" i="62"/>
  <c r="F24" i="62"/>
  <c r="F23" i="62"/>
  <c r="F22" i="62"/>
  <c r="F21" i="62"/>
  <c r="F20" i="62"/>
  <c r="F19" i="62"/>
  <c r="F18" i="62"/>
  <c r="F17" i="62"/>
  <c r="F16" i="62"/>
  <c r="F15" i="62"/>
  <c r="F75" i="61"/>
  <c r="F74" i="61"/>
  <c r="F73" i="61"/>
  <c r="F72" i="61"/>
  <c r="F71" i="61"/>
  <c r="F70" i="61"/>
  <c r="F69" i="61"/>
  <c r="F68" i="61"/>
  <c r="H68" i="61" s="1"/>
  <c r="F67" i="61"/>
  <c r="F66" i="61"/>
  <c r="F65" i="61"/>
  <c r="F64" i="61"/>
  <c r="F63" i="61"/>
  <c r="F62" i="61"/>
  <c r="F61" i="61"/>
  <c r="F60" i="61"/>
  <c r="F59" i="61"/>
  <c r="H59" i="61" s="1"/>
  <c r="I59" i="61" s="1"/>
  <c r="F58" i="61"/>
  <c r="F57" i="61"/>
  <c r="F56" i="61"/>
  <c r="F55" i="61"/>
  <c r="F54" i="61"/>
  <c r="F53" i="61"/>
  <c r="F52" i="61"/>
  <c r="F51" i="61"/>
  <c r="F50" i="61"/>
  <c r="F49" i="61"/>
  <c r="F48" i="61"/>
  <c r="F47" i="61"/>
  <c r="F46" i="61"/>
  <c r="F45" i="61"/>
  <c r="F44" i="61"/>
  <c r="F43" i="61"/>
  <c r="F42" i="61"/>
  <c r="F41" i="61"/>
  <c r="F40" i="61"/>
  <c r="F39" i="61"/>
  <c r="F38" i="61"/>
  <c r="F37" i="61"/>
  <c r="F36" i="61"/>
  <c r="F35" i="61"/>
  <c r="F34" i="61"/>
  <c r="F33" i="61"/>
  <c r="F32" i="61"/>
  <c r="F31" i="61"/>
  <c r="F30" i="61"/>
  <c r="F29" i="61"/>
  <c r="F28" i="61"/>
  <c r="F27" i="61"/>
  <c r="F26" i="61"/>
  <c r="F25" i="61"/>
  <c r="F24" i="61"/>
  <c r="F23" i="61"/>
  <c r="F22" i="61"/>
  <c r="F21" i="61"/>
  <c r="F20" i="61"/>
  <c r="F19" i="61"/>
  <c r="F18" i="61"/>
  <c r="F17" i="61"/>
  <c r="F16" i="61"/>
  <c r="F15" i="61"/>
  <c r="F75" i="60"/>
  <c r="F74" i="60"/>
  <c r="F73" i="60"/>
  <c r="F72" i="60"/>
  <c r="F71" i="60"/>
  <c r="F70" i="60"/>
  <c r="F69" i="60"/>
  <c r="F68" i="60"/>
  <c r="F67" i="60"/>
  <c r="F66" i="60"/>
  <c r="F65" i="60"/>
  <c r="F64" i="60"/>
  <c r="F63" i="60"/>
  <c r="F62" i="60"/>
  <c r="F61" i="60"/>
  <c r="F60" i="60"/>
  <c r="F59" i="60"/>
  <c r="F58" i="60"/>
  <c r="F57" i="60"/>
  <c r="H57" i="60" s="1"/>
  <c r="I57" i="60" s="1"/>
  <c r="F56" i="60"/>
  <c r="H56" i="60" s="1"/>
  <c r="I56" i="60" s="1"/>
  <c r="F55" i="60"/>
  <c r="F54" i="60"/>
  <c r="F53" i="60"/>
  <c r="F52" i="60"/>
  <c r="F51" i="60"/>
  <c r="F50" i="60"/>
  <c r="F49" i="60"/>
  <c r="F48" i="60"/>
  <c r="F47" i="60"/>
  <c r="F46" i="60"/>
  <c r="F45" i="60"/>
  <c r="F44" i="60"/>
  <c r="F43" i="60"/>
  <c r="F42" i="60"/>
  <c r="F41" i="60"/>
  <c r="H41" i="60" s="1"/>
  <c r="F40" i="60"/>
  <c r="H40" i="60" s="1"/>
  <c r="F39" i="60"/>
  <c r="F38" i="60"/>
  <c r="F37" i="60"/>
  <c r="F36" i="60"/>
  <c r="F35" i="60"/>
  <c r="F34" i="60"/>
  <c r="F33" i="60"/>
  <c r="F32" i="60"/>
  <c r="F31" i="60"/>
  <c r="F30" i="60"/>
  <c r="F29" i="60"/>
  <c r="F28" i="60"/>
  <c r="F27" i="60"/>
  <c r="F26" i="60"/>
  <c r="F25" i="60"/>
  <c r="F24" i="60"/>
  <c r="F23" i="60"/>
  <c r="F22" i="60"/>
  <c r="F21" i="60"/>
  <c r="F20" i="60"/>
  <c r="F19" i="60"/>
  <c r="F18" i="60"/>
  <c r="F17" i="60"/>
  <c r="F16" i="60"/>
  <c r="F15" i="60"/>
  <c r="F75" i="59"/>
  <c r="F74" i="59"/>
  <c r="F73" i="59"/>
  <c r="F72" i="59"/>
  <c r="F71" i="59"/>
  <c r="H71" i="59" s="1"/>
  <c r="F70" i="59"/>
  <c r="F69" i="59"/>
  <c r="F68" i="59"/>
  <c r="F67" i="59"/>
  <c r="F66" i="59"/>
  <c r="F65" i="59"/>
  <c r="F64" i="59"/>
  <c r="F63" i="59"/>
  <c r="F62" i="59"/>
  <c r="F61" i="59"/>
  <c r="F60" i="59"/>
  <c r="F59" i="59"/>
  <c r="F58" i="59"/>
  <c r="F57" i="59"/>
  <c r="F56" i="59"/>
  <c r="F55" i="59"/>
  <c r="F54" i="59"/>
  <c r="H54" i="59" s="1"/>
  <c r="I54" i="59" s="1"/>
  <c r="F53" i="59"/>
  <c r="F52" i="59"/>
  <c r="F51" i="59"/>
  <c r="F50" i="59"/>
  <c r="F49" i="59"/>
  <c r="F48" i="59"/>
  <c r="F47" i="59"/>
  <c r="F46" i="59"/>
  <c r="F45" i="59"/>
  <c r="F44" i="59"/>
  <c r="F43" i="59"/>
  <c r="F42" i="59"/>
  <c r="F41" i="59"/>
  <c r="F40" i="59"/>
  <c r="F39" i="59"/>
  <c r="F38" i="59"/>
  <c r="H38" i="59" s="1"/>
  <c r="F37" i="59"/>
  <c r="H37" i="59" s="1"/>
  <c r="F36" i="59"/>
  <c r="F35" i="59"/>
  <c r="F34" i="59"/>
  <c r="F33" i="59"/>
  <c r="F32" i="59"/>
  <c r="F31" i="59"/>
  <c r="F30" i="59"/>
  <c r="F29" i="59"/>
  <c r="F28" i="59"/>
  <c r="F27" i="59"/>
  <c r="F26" i="59"/>
  <c r="F25" i="59"/>
  <c r="F24" i="59"/>
  <c r="F23" i="59"/>
  <c r="F22" i="59"/>
  <c r="F21" i="59"/>
  <c r="F20" i="59"/>
  <c r="F19" i="59"/>
  <c r="F18" i="59"/>
  <c r="F17" i="59"/>
  <c r="F16" i="59"/>
  <c r="F15" i="59"/>
  <c r="C76" i="89"/>
  <c r="M75" i="89"/>
  <c r="H75" i="89"/>
  <c r="E75" i="89"/>
  <c r="M74" i="89"/>
  <c r="H74" i="89"/>
  <c r="E74" i="89"/>
  <c r="M73" i="89"/>
  <c r="H73" i="89"/>
  <c r="E73" i="89"/>
  <c r="M72" i="89"/>
  <c r="E72" i="89"/>
  <c r="M71" i="89"/>
  <c r="H71" i="89"/>
  <c r="E71" i="89"/>
  <c r="J70" i="89"/>
  <c r="M70" i="89" s="1"/>
  <c r="E70" i="89"/>
  <c r="M69" i="89"/>
  <c r="K69" i="89"/>
  <c r="E69" i="89"/>
  <c r="K68" i="89"/>
  <c r="M68" i="89" s="1"/>
  <c r="H68" i="89"/>
  <c r="E68" i="89"/>
  <c r="K67" i="89"/>
  <c r="M67" i="89" s="1"/>
  <c r="E67" i="89"/>
  <c r="L66" i="89"/>
  <c r="M66" i="89" s="1"/>
  <c r="E66" i="89"/>
  <c r="M65" i="89"/>
  <c r="L65" i="89"/>
  <c r="E65" i="89"/>
  <c r="M64" i="89"/>
  <c r="L64" i="89"/>
  <c r="E64" i="89"/>
  <c r="L63" i="89"/>
  <c r="M63" i="89" s="1"/>
  <c r="E63" i="89"/>
  <c r="L62" i="89"/>
  <c r="M62" i="89" s="1"/>
  <c r="E62" i="89"/>
  <c r="L61" i="89"/>
  <c r="M61" i="89" s="1"/>
  <c r="E61" i="89"/>
  <c r="L60" i="89"/>
  <c r="M60" i="89" s="1"/>
  <c r="E60" i="89"/>
  <c r="L59" i="89"/>
  <c r="M59" i="89" s="1"/>
  <c r="H59" i="89"/>
  <c r="I59" i="89" s="1"/>
  <c r="E59" i="89"/>
  <c r="L58" i="89"/>
  <c r="M58" i="89" s="1"/>
  <c r="H58" i="89"/>
  <c r="I58" i="89" s="1"/>
  <c r="E58" i="89"/>
  <c r="L57" i="89"/>
  <c r="M57" i="89" s="1"/>
  <c r="H57" i="89"/>
  <c r="I57" i="89" s="1"/>
  <c r="E57" i="89"/>
  <c r="L56" i="89"/>
  <c r="M56" i="89" s="1"/>
  <c r="E56" i="89"/>
  <c r="M55" i="89"/>
  <c r="L55" i="89"/>
  <c r="H55" i="89"/>
  <c r="I55" i="89" s="1"/>
  <c r="E55" i="89"/>
  <c r="L54" i="89"/>
  <c r="M54" i="89" s="1"/>
  <c r="H54" i="89"/>
  <c r="I54" i="89" s="1"/>
  <c r="E54" i="89"/>
  <c r="M53" i="89"/>
  <c r="L53" i="89"/>
  <c r="E53" i="89"/>
  <c r="M52" i="89"/>
  <c r="L52" i="89"/>
  <c r="H52" i="89"/>
  <c r="I52" i="89" s="1"/>
  <c r="E52" i="89"/>
  <c r="L51" i="89"/>
  <c r="M51" i="89" s="1"/>
  <c r="E51" i="89"/>
  <c r="L50" i="89"/>
  <c r="M50" i="89" s="1"/>
  <c r="E50" i="89"/>
  <c r="L49" i="89"/>
  <c r="M49" i="89" s="1"/>
  <c r="E49" i="89"/>
  <c r="L48" i="89"/>
  <c r="M48" i="89" s="1"/>
  <c r="E48" i="89"/>
  <c r="L47" i="89"/>
  <c r="M47" i="89" s="1"/>
  <c r="E47" i="89"/>
  <c r="M46" i="89"/>
  <c r="L46" i="89"/>
  <c r="E46" i="89"/>
  <c r="J45" i="89"/>
  <c r="M45" i="89" s="1"/>
  <c r="E45" i="89"/>
  <c r="J44" i="89"/>
  <c r="M44" i="89" s="1"/>
  <c r="E44" i="89"/>
  <c r="M43" i="89"/>
  <c r="K43" i="89"/>
  <c r="H43" i="89"/>
  <c r="E43" i="89"/>
  <c r="M42" i="89"/>
  <c r="K42" i="89"/>
  <c r="H42" i="89"/>
  <c r="E42" i="89"/>
  <c r="K41" i="89"/>
  <c r="M41" i="89" s="1"/>
  <c r="E41" i="89"/>
  <c r="K40" i="89"/>
  <c r="M40" i="89" s="1"/>
  <c r="H40" i="89"/>
  <c r="E40" i="89"/>
  <c r="M39" i="89"/>
  <c r="K39" i="89"/>
  <c r="E39" i="89"/>
  <c r="K38" i="89"/>
  <c r="M38" i="89" s="1"/>
  <c r="H38" i="89"/>
  <c r="E38" i="89"/>
  <c r="K37" i="89"/>
  <c r="M37" i="89" s="1"/>
  <c r="E37" i="89"/>
  <c r="K36" i="89"/>
  <c r="M36" i="89" s="1"/>
  <c r="E36" i="89"/>
  <c r="K35" i="89"/>
  <c r="M35" i="89" s="1"/>
  <c r="E35" i="89"/>
  <c r="M34" i="89"/>
  <c r="K34" i="89"/>
  <c r="E34" i="89"/>
  <c r="K33" i="89"/>
  <c r="M33" i="89" s="1"/>
  <c r="E33" i="89"/>
  <c r="M32" i="89"/>
  <c r="K32" i="89"/>
  <c r="E32" i="89"/>
  <c r="M31" i="89"/>
  <c r="E31" i="89"/>
  <c r="K30" i="89"/>
  <c r="M30" i="89" s="1"/>
  <c r="E30" i="89"/>
  <c r="K29" i="89"/>
  <c r="M29" i="89" s="1"/>
  <c r="E29" i="89"/>
  <c r="K28" i="89"/>
  <c r="M28" i="89" s="1"/>
  <c r="E28" i="89"/>
  <c r="J27" i="89"/>
  <c r="M27" i="89" s="1"/>
  <c r="H27" i="89"/>
  <c r="E27" i="89"/>
  <c r="J26" i="89"/>
  <c r="M26" i="89" s="1"/>
  <c r="E26" i="89"/>
  <c r="M25" i="89"/>
  <c r="J25" i="89"/>
  <c r="H25" i="89"/>
  <c r="E25" i="89"/>
  <c r="J24" i="89"/>
  <c r="M24" i="89" s="1"/>
  <c r="H24" i="89"/>
  <c r="E24" i="89"/>
  <c r="M23" i="89"/>
  <c r="J23" i="89"/>
  <c r="H23" i="89"/>
  <c r="E23" i="89"/>
  <c r="M22" i="89"/>
  <c r="J22" i="89"/>
  <c r="E22" i="89"/>
  <c r="J21" i="89"/>
  <c r="M21" i="89" s="1"/>
  <c r="H21" i="89"/>
  <c r="E21" i="89"/>
  <c r="J20" i="89"/>
  <c r="M20" i="89" s="1"/>
  <c r="E20" i="89"/>
  <c r="J19" i="89"/>
  <c r="M19" i="89" s="1"/>
  <c r="H19" i="89"/>
  <c r="E19" i="89"/>
  <c r="M18" i="89"/>
  <c r="J18" i="89"/>
  <c r="H18" i="89"/>
  <c r="E18" i="89"/>
  <c r="M17" i="89"/>
  <c r="J17" i="89"/>
  <c r="E17" i="89"/>
  <c r="J16" i="89"/>
  <c r="M16" i="89" s="1"/>
  <c r="H16" i="89"/>
  <c r="E16" i="89"/>
  <c r="J15" i="89"/>
  <c r="E15" i="89"/>
  <c r="M75" i="88"/>
  <c r="H75" i="88"/>
  <c r="E75" i="88"/>
  <c r="M74" i="88"/>
  <c r="H74" i="88"/>
  <c r="E74" i="88"/>
  <c r="M73" i="88"/>
  <c r="C76" i="88" s="1"/>
  <c r="E73" i="88"/>
  <c r="M72" i="88"/>
  <c r="H72" i="88"/>
  <c r="E72" i="88"/>
  <c r="M71" i="88"/>
  <c r="H71" i="88"/>
  <c r="E71" i="88"/>
  <c r="J70" i="88"/>
  <c r="M70" i="88" s="1"/>
  <c r="E70" i="88"/>
  <c r="K69" i="88"/>
  <c r="M69" i="88" s="1"/>
  <c r="E69" i="88"/>
  <c r="M68" i="88"/>
  <c r="K68" i="88"/>
  <c r="E68" i="88"/>
  <c r="K67" i="88"/>
  <c r="M67" i="88" s="1"/>
  <c r="E67" i="88"/>
  <c r="M66" i="88"/>
  <c r="L66" i="88"/>
  <c r="E66" i="88"/>
  <c r="L65" i="88"/>
  <c r="M65" i="88" s="1"/>
  <c r="E65" i="88"/>
  <c r="M64" i="88"/>
  <c r="L64" i="88"/>
  <c r="E64" i="88"/>
  <c r="L63" i="88"/>
  <c r="M63" i="88" s="1"/>
  <c r="E63" i="88"/>
  <c r="L62" i="88"/>
  <c r="M62" i="88" s="1"/>
  <c r="E62" i="88"/>
  <c r="L61" i="88"/>
  <c r="M61" i="88" s="1"/>
  <c r="E61" i="88"/>
  <c r="M60" i="88"/>
  <c r="L60" i="88"/>
  <c r="E60" i="88"/>
  <c r="M59" i="88"/>
  <c r="L59" i="88"/>
  <c r="E59" i="88"/>
  <c r="L58" i="88"/>
  <c r="M58" i="88" s="1"/>
  <c r="E58" i="88"/>
  <c r="L57" i="88"/>
  <c r="M57" i="88" s="1"/>
  <c r="E57" i="88"/>
  <c r="M56" i="88"/>
  <c r="L56" i="88"/>
  <c r="H56" i="88"/>
  <c r="I56" i="88" s="1"/>
  <c r="E56" i="88"/>
  <c r="M55" i="88"/>
  <c r="L55" i="88"/>
  <c r="H55" i="88"/>
  <c r="I55" i="88" s="1"/>
  <c r="E55" i="88"/>
  <c r="L54" i="88"/>
  <c r="M54" i="88" s="1"/>
  <c r="E54" i="88"/>
  <c r="L53" i="88"/>
  <c r="M53" i="88" s="1"/>
  <c r="E53" i="88"/>
  <c r="L52" i="88"/>
  <c r="M52" i="88" s="1"/>
  <c r="E52" i="88"/>
  <c r="L51" i="88"/>
  <c r="M51" i="88" s="1"/>
  <c r="E51" i="88"/>
  <c r="M50" i="88"/>
  <c r="L50" i="88"/>
  <c r="E50" i="88"/>
  <c r="L49" i="88"/>
  <c r="M49" i="88" s="1"/>
  <c r="E49" i="88"/>
  <c r="L48" i="88"/>
  <c r="M48" i="88" s="1"/>
  <c r="E48" i="88"/>
  <c r="L47" i="88"/>
  <c r="M47" i="88" s="1"/>
  <c r="E47" i="88"/>
  <c r="M46" i="88"/>
  <c r="L46" i="88"/>
  <c r="E46" i="88"/>
  <c r="J45" i="88"/>
  <c r="M45" i="88" s="1"/>
  <c r="E45" i="88"/>
  <c r="M44" i="88"/>
  <c r="J44" i="88"/>
  <c r="E44" i="88"/>
  <c r="M43" i="88"/>
  <c r="K43" i="88"/>
  <c r="E43" i="88"/>
  <c r="K42" i="88"/>
  <c r="M42" i="88" s="1"/>
  <c r="E42" i="88"/>
  <c r="K41" i="88"/>
  <c r="M41" i="88" s="1"/>
  <c r="E41" i="88"/>
  <c r="M40" i="88"/>
  <c r="K40" i="88"/>
  <c r="E40" i="88"/>
  <c r="K39" i="88"/>
  <c r="M39" i="88" s="1"/>
  <c r="E39" i="88"/>
  <c r="K38" i="88"/>
  <c r="M38" i="88" s="1"/>
  <c r="H38" i="88"/>
  <c r="E38" i="88"/>
  <c r="K37" i="88"/>
  <c r="M37" i="88" s="1"/>
  <c r="E37" i="88"/>
  <c r="K36" i="88"/>
  <c r="M36" i="88" s="1"/>
  <c r="H36" i="88"/>
  <c r="E36" i="88"/>
  <c r="M35" i="88"/>
  <c r="K35" i="88"/>
  <c r="E35" i="88"/>
  <c r="M34" i="88"/>
  <c r="K34" i="88"/>
  <c r="E34" i="88"/>
  <c r="K33" i="88"/>
  <c r="M33" i="88" s="1"/>
  <c r="E33" i="88"/>
  <c r="M32" i="88"/>
  <c r="K32" i="88"/>
  <c r="E32" i="88"/>
  <c r="M31" i="88"/>
  <c r="E31" i="88"/>
  <c r="K30" i="88"/>
  <c r="M30" i="88" s="1"/>
  <c r="E30" i="88"/>
  <c r="K29" i="88"/>
  <c r="M29" i="88" s="1"/>
  <c r="E29" i="88"/>
  <c r="M28" i="88"/>
  <c r="K28" i="88"/>
  <c r="E28" i="88"/>
  <c r="M27" i="88"/>
  <c r="J27" i="88"/>
  <c r="E27" i="88"/>
  <c r="J26" i="88"/>
  <c r="M26" i="88" s="1"/>
  <c r="H26" i="88"/>
  <c r="E26" i="88"/>
  <c r="J25" i="88"/>
  <c r="M25" i="88" s="1"/>
  <c r="H25" i="88"/>
  <c r="E25" i="88"/>
  <c r="J24" i="88"/>
  <c r="M24" i="88" s="1"/>
  <c r="E24" i="88"/>
  <c r="J23" i="88"/>
  <c r="M23" i="88" s="1"/>
  <c r="H23" i="88"/>
  <c r="E23" i="88"/>
  <c r="M22" i="88"/>
  <c r="J22" i="88"/>
  <c r="H22" i="88"/>
  <c r="E22" i="88"/>
  <c r="J21" i="88"/>
  <c r="M21" i="88" s="1"/>
  <c r="E21" i="88"/>
  <c r="J20" i="88"/>
  <c r="M20" i="88" s="1"/>
  <c r="H20" i="88"/>
  <c r="E20" i="88"/>
  <c r="M19" i="88"/>
  <c r="J19" i="88"/>
  <c r="E19" i="88"/>
  <c r="J18" i="88"/>
  <c r="M18" i="88" s="1"/>
  <c r="E18" i="88"/>
  <c r="M17" i="88"/>
  <c r="J17" i="88"/>
  <c r="E17" i="88"/>
  <c r="J16" i="88"/>
  <c r="M16" i="88" s="1"/>
  <c r="E16" i="88"/>
  <c r="J15" i="88"/>
  <c r="M15" i="88" s="1"/>
  <c r="E15" i="88"/>
  <c r="M75" i="87"/>
  <c r="H75" i="87"/>
  <c r="E75" i="87"/>
  <c r="M74" i="87"/>
  <c r="H74" i="87"/>
  <c r="E74" i="87"/>
  <c r="M73" i="87"/>
  <c r="H73" i="87"/>
  <c r="E73" i="87"/>
  <c r="M72" i="87"/>
  <c r="H72" i="87"/>
  <c r="E72" i="87"/>
  <c r="M71" i="87"/>
  <c r="E71" i="87"/>
  <c r="M70" i="87"/>
  <c r="J70" i="87"/>
  <c r="E70" i="87"/>
  <c r="K69" i="87"/>
  <c r="M69" i="87" s="1"/>
  <c r="H69" i="87"/>
  <c r="E69" i="87"/>
  <c r="K68" i="87"/>
  <c r="M68" i="87" s="1"/>
  <c r="E68" i="87"/>
  <c r="M67" i="87"/>
  <c r="K67" i="87"/>
  <c r="H67" i="87"/>
  <c r="E67" i="87"/>
  <c r="L66" i="87"/>
  <c r="M66" i="87" s="1"/>
  <c r="E66" i="87"/>
  <c r="M65" i="87"/>
  <c r="L65" i="87"/>
  <c r="E65" i="87"/>
  <c r="L64" i="87"/>
  <c r="M64" i="87" s="1"/>
  <c r="E64" i="87"/>
  <c r="M63" i="87"/>
  <c r="L63" i="87"/>
  <c r="E63" i="87"/>
  <c r="M62" i="87"/>
  <c r="L62" i="87"/>
  <c r="E62" i="87"/>
  <c r="L61" i="87"/>
  <c r="M61" i="87" s="1"/>
  <c r="E61" i="87"/>
  <c r="M60" i="87"/>
  <c r="L60" i="87"/>
  <c r="E60" i="87"/>
  <c r="L59" i="87"/>
  <c r="M59" i="87" s="1"/>
  <c r="E59" i="87"/>
  <c r="M58" i="87"/>
  <c r="L58" i="87"/>
  <c r="E58" i="87"/>
  <c r="L57" i="87"/>
  <c r="M57" i="87" s="1"/>
  <c r="E57" i="87"/>
  <c r="L56" i="87"/>
  <c r="M56" i="87" s="1"/>
  <c r="E56" i="87"/>
  <c r="L55" i="87"/>
  <c r="M55" i="87" s="1"/>
  <c r="E55" i="87"/>
  <c r="M54" i="87"/>
  <c r="L54" i="87"/>
  <c r="E54" i="87"/>
  <c r="L53" i="87"/>
  <c r="M53" i="87" s="1"/>
  <c r="H53" i="87"/>
  <c r="I53" i="87" s="1"/>
  <c r="E53" i="87"/>
  <c r="L52" i="87"/>
  <c r="M52" i="87" s="1"/>
  <c r="E52" i="87"/>
  <c r="M51" i="87"/>
  <c r="L51" i="87"/>
  <c r="E51" i="87"/>
  <c r="L50" i="87"/>
  <c r="M50" i="87" s="1"/>
  <c r="E50" i="87"/>
  <c r="L49" i="87"/>
  <c r="M49" i="87" s="1"/>
  <c r="E49" i="87"/>
  <c r="M48" i="87"/>
  <c r="L48" i="87"/>
  <c r="H48" i="87"/>
  <c r="I48" i="87" s="1"/>
  <c r="E48" i="87"/>
  <c r="L47" i="87"/>
  <c r="M47" i="87" s="1"/>
  <c r="E47" i="87"/>
  <c r="L46" i="87"/>
  <c r="E46" i="87"/>
  <c r="J45" i="87"/>
  <c r="M45" i="87" s="1"/>
  <c r="E45" i="87"/>
  <c r="M44" i="87"/>
  <c r="J44" i="87"/>
  <c r="E44" i="87"/>
  <c r="M43" i="87"/>
  <c r="K43" i="87"/>
  <c r="E43" i="87"/>
  <c r="M42" i="87"/>
  <c r="K42" i="87"/>
  <c r="E42" i="87"/>
  <c r="M41" i="87"/>
  <c r="K41" i="87"/>
  <c r="E41" i="87"/>
  <c r="K40" i="87"/>
  <c r="M40" i="87" s="1"/>
  <c r="E40" i="87"/>
  <c r="K39" i="87"/>
  <c r="M39" i="87" s="1"/>
  <c r="E39" i="87"/>
  <c r="K38" i="87"/>
  <c r="M38" i="87" s="1"/>
  <c r="E38" i="87"/>
  <c r="K37" i="87"/>
  <c r="M37" i="87" s="1"/>
  <c r="H37" i="87"/>
  <c r="E37" i="87"/>
  <c r="M36" i="87"/>
  <c r="K36" i="87"/>
  <c r="E36" i="87"/>
  <c r="K35" i="87"/>
  <c r="M35" i="87" s="1"/>
  <c r="E35" i="87"/>
  <c r="M34" i="87"/>
  <c r="K34" i="87"/>
  <c r="E34" i="87"/>
  <c r="K33" i="87"/>
  <c r="M33" i="87" s="1"/>
  <c r="E33" i="87"/>
  <c r="K32" i="87"/>
  <c r="M32" i="87" s="1"/>
  <c r="H32" i="87"/>
  <c r="E32" i="87"/>
  <c r="M31" i="87"/>
  <c r="E31" i="87"/>
  <c r="K30" i="87"/>
  <c r="M30" i="87" s="1"/>
  <c r="E30" i="87"/>
  <c r="M29" i="87"/>
  <c r="K29" i="87"/>
  <c r="E29" i="87"/>
  <c r="K28" i="87"/>
  <c r="E28" i="87"/>
  <c r="M27" i="87"/>
  <c r="J27" i="87"/>
  <c r="E27" i="87"/>
  <c r="J26" i="87"/>
  <c r="M26" i="87" s="1"/>
  <c r="H26" i="87"/>
  <c r="E26" i="87"/>
  <c r="J25" i="87"/>
  <c r="M25" i="87" s="1"/>
  <c r="H25" i="87"/>
  <c r="E25" i="87"/>
  <c r="J24" i="87"/>
  <c r="M24" i="87" s="1"/>
  <c r="H24" i="87"/>
  <c r="E24" i="87"/>
  <c r="M23" i="87"/>
  <c r="J23" i="87"/>
  <c r="E23" i="87"/>
  <c r="J22" i="87"/>
  <c r="M22" i="87" s="1"/>
  <c r="H22" i="87"/>
  <c r="E22" i="87"/>
  <c r="M21" i="87"/>
  <c r="J21" i="87"/>
  <c r="E21" i="87"/>
  <c r="J20" i="87"/>
  <c r="M20" i="87" s="1"/>
  <c r="H20" i="87"/>
  <c r="E20" i="87"/>
  <c r="M19" i="87"/>
  <c r="J19" i="87"/>
  <c r="E19" i="87"/>
  <c r="J18" i="87"/>
  <c r="M18" i="87" s="1"/>
  <c r="H18" i="87"/>
  <c r="E18" i="87"/>
  <c r="J17" i="87"/>
  <c r="M17" i="87" s="1"/>
  <c r="E17" i="87"/>
  <c r="J16" i="87"/>
  <c r="E16" i="87"/>
  <c r="M15" i="87"/>
  <c r="J15" i="87"/>
  <c r="H15" i="87"/>
  <c r="E15" i="87"/>
  <c r="M75" i="86"/>
  <c r="H75" i="86"/>
  <c r="E75" i="86"/>
  <c r="M74" i="86"/>
  <c r="H74" i="86"/>
  <c r="E74" i="86"/>
  <c r="M73" i="86"/>
  <c r="H73" i="86"/>
  <c r="E73" i="86"/>
  <c r="M72" i="86"/>
  <c r="H72" i="86"/>
  <c r="E72" i="86"/>
  <c r="M71" i="86"/>
  <c r="E71" i="86"/>
  <c r="M70" i="86"/>
  <c r="J70" i="86"/>
  <c r="E70" i="86"/>
  <c r="M69" i="86"/>
  <c r="K69" i="86"/>
  <c r="E69" i="86"/>
  <c r="K68" i="86"/>
  <c r="M68" i="86" s="1"/>
  <c r="E68" i="86"/>
  <c r="M67" i="86"/>
  <c r="K67" i="86"/>
  <c r="E67" i="86"/>
  <c r="M66" i="86"/>
  <c r="L66" i="86"/>
  <c r="E66" i="86"/>
  <c r="L65" i="86"/>
  <c r="M65" i="86" s="1"/>
  <c r="E65" i="86"/>
  <c r="M64" i="86"/>
  <c r="L64" i="86"/>
  <c r="E64" i="86"/>
  <c r="M63" i="86"/>
  <c r="L63" i="86"/>
  <c r="E63" i="86"/>
  <c r="M62" i="86"/>
  <c r="L62" i="86"/>
  <c r="E62" i="86"/>
  <c r="L61" i="86"/>
  <c r="M61" i="86" s="1"/>
  <c r="E61" i="86"/>
  <c r="L60" i="86"/>
  <c r="M60" i="86" s="1"/>
  <c r="E60" i="86"/>
  <c r="L59" i="86"/>
  <c r="M59" i="86" s="1"/>
  <c r="E59" i="86"/>
  <c r="M58" i="86"/>
  <c r="L58" i="86"/>
  <c r="E58" i="86"/>
  <c r="L57" i="86"/>
  <c r="M57" i="86" s="1"/>
  <c r="E57" i="86"/>
  <c r="L56" i="86"/>
  <c r="M56" i="86" s="1"/>
  <c r="E56" i="86"/>
  <c r="M55" i="86"/>
  <c r="L55" i="86"/>
  <c r="E55" i="86"/>
  <c r="L54" i="86"/>
  <c r="M54" i="86" s="1"/>
  <c r="E54" i="86"/>
  <c r="L53" i="86"/>
  <c r="M53" i="86" s="1"/>
  <c r="E53" i="86"/>
  <c r="M52" i="86"/>
  <c r="L52" i="86"/>
  <c r="E52" i="86"/>
  <c r="M51" i="86"/>
  <c r="L51" i="86"/>
  <c r="E51" i="86"/>
  <c r="L50" i="86"/>
  <c r="M50" i="86" s="1"/>
  <c r="E50" i="86"/>
  <c r="M49" i="86"/>
  <c r="L49" i="86"/>
  <c r="H49" i="86"/>
  <c r="I49" i="86" s="1"/>
  <c r="E49" i="86"/>
  <c r="M48" i="86"/>
  <c r="L48" i="86"/>
  <c r="E48" i="86"/>
  <c r="M47" i="86"/>
  <c r="L47" i="86"/>
  <c r="E47" i="86"/>
  <c r="L46" i="86"/>
  <c r="M46" i="86" s="1"/>
  <c r="E46" i="86"/>
  <c r="J45" i="86"/>
  <c r="M45" i="86" s="1"/>
  <c r="E45" i="86"/>
  <c r="J44" i="86"/>
  <c r="M44" i="86" s="1"/>
  <c r="E44" i="86"/>
  <c r="K43" i="86"/>
  <c r="M43" i="86" s="1"/>
  <c r="E43" i="86"/>
  <c r="M42" i="86"/>
  <c r="K42" i="86"/>
  <c r="E42" i="86"/>
  <c r="M41" i="86"/>
  <c r="K41" i="86"/>
  <c r="E41" i="86"/>
  <c r="K40" i="86"/>
  <c r="M40" i="86" s="1"/>
  <c r="E40" i="86"/>
  <c r="M39" i="86"/>
  <c r="K39" i="86"/>
  <c r="E39" i="86"/>
  <c r="M38" i="86"/>
  <c r="K38" i="86"/>
  <c r="E38" i="86"/>
  <c r="K37" i="86"/>
  <c r="M37" i="86" s="1"/>
  <c r="E37" i="86"/>
  <c r="M36" i="86"/>
  <c r="K36" i="86"/>
  <c r="E36" i="86"/>
  <c r="K35" i="86"/>
  <c r="M35" i="86" s="1"/>
  <c r="E35" i="86"/>
  <c r="M34" i="86"/>
  <c r="K34" i="86"/>
  <c r="E34" i="86"/>
  <c r="K33" i="86"/>
  <c r="M33" i="86" s="1"/>
  <c r="E33" i="86"/>
  <c r="M32" i="86"/>
  <c r="K32" i="86"/>
  <c r="E32" i="86"/>
  <c r="M31" i="86"/>
  <c r="E31" i="86"/>
  <c r="K30" i="86"/>
  <c r="M30" i="86" s="1"/>
  <c r="H30" i="86"/>
  <c r="E30" i="86"/>
  <c r="K29" i="86"/>
  <c r="M29" i="86" s="1"/>
  <c r="E29" i="86"/>
  <c r="K28" i="86"/>
  <c r="M28" i="86" s="1"/>
  <c r="E28" i="86"/>
  <c r="M27" i="86"/>
  <c r="J27" i="86"/>
  <c r="E27" i="86"/>
  <c r="J26" i="86"/>
  <c r="M26" i="86" s="1"/>
  <c r="H26" i="86"/>
  <c r="E26" i="86"/>
  <c r="M25" i="86"/>
  <c r="J25" i="86"/>
  <c r="H25" i="86"/>
  <c r="E25" i="86"/>
  <c r="M24" i="86"/>
  <c r="J24" i="86"/>
  <c r="H24" i="86"/>
  <c r="E24" i="86"/>
  <c r="M23" i="86"/>
  <c r="J23" i="86"/>
  <c r="E23" i="86"/>
  <c r="J22" i="86"/>
  <c r="M22" i="86" s="1"/>
  <c r="H22" i="86"/>
  <c r="E22" i="86"/>
  <c r="M21" i="86"/>
  <c r="J21" i="86"/>
  <c r="E21" i="86"/>
  <c r="M20" i="86"/>
  <c r="J20" i="86"/>
  <c r="E20" i="86"/>
  <c r="J19" i="86"/>
  <c r="M19" i="86" s="1"/>
  <c r="E19" i="86"/>
  <c r="M18" i="86"/>
  <c r="J18" i="86"/>
  <c r="E18" i="86"/>
  <c r="J17" i="86"/>
  <c r="M17" i="86" s="1"/>
  <c r="E17" i="86"/>
  <c r="J16" i="86"/>
  <c r="M16" i="86" s="1"/>
  <c r="H16" i="86"/>
  <c r="E16" i="86"/>
  <c r="M15" i="86"/>
  <c r="J15" i="86"/>
  <c r="E15" i="86"/>
  <c r="K76" i="85"/>
  <c r="C76" i="85"/>
  <c r="M75" i="85"/>
  <c r="H75" i="85"/>
  <c r="E75" i="85"/>
  <c r="M74" i="85"/>
  <c r="H74" i="85"/>
  <c r="E74" i="85"/>
  <c r="M73" i="85"/>
  <c r="E73" i="85"/>
  <c r="M72" i="85"/>
  <c r="H72" i="85"/>
  <c r="E72" i="85"/>
  <c r="M71" i="85"/>
  <c r="E71" i="85"/>
  <c r="J70" i="85"/>
  <c r="M70" i="85" s="1"/>
  <c r="E70" i="85"/>
  <c r="M69" i="85"/>
  <c r="K69" i="85"/>
  <c r="E69" i="85"/>
  <c r="K68" i="85"/>
  <c r="M68" i="85" s="1"/>
  <c r="E68" i="85"/>
  <c r="K67" i="85"/>
  <c r="M67" i="85" s="1"/>
  <c r="E67" i="85"/>
  <c r="L66" i="85"/>
  <c r="M66" i="85" s="1"/>
  <c r="E66" i="85"/>
  <c r="M65" i="85"/>
  <c r="L65" i="85"/>
  <c r="E65" i="85"/>
  <c r="L64" i="85"/>
  <c r="M64" i="85" s="1"/>
  <c r="E64" i="85"/>
  <c r="L63" i="85"/>
  <c r="M63" i="85" s="1"/>
  <c r="E63" i="85"/>
  <c r="L62" i="85"/>
  <c r="M62" i="85" s="1"/>
  <c r="E62" i="85"/>
  <c r="L61" i="85"/>
  <c r="M61" i="85" s="1"/>
  <c r="H61" i="85"/>
  <c r="I61" i="85" s="1"/>
  <c r="E61" i="85"/>
  <c r="L60" i="85"/>
  <c r="M60" i="85" s="1"/>
  <c r="E60" i="85"/>
  <c r="L59" i="85"/>
  <c r="M59" i="85" s="1"/>
  <c r="H59" i="85"/>
  <c r="I59" i="85" s="1"/>
  <c r="E59" i="85"/>
  <c r="L58" i="85"/>
  <c r="M58" i="85" s="1"/>
  <c r="H58" i="85"/>
  <c r="I58" i="85" s="1"/>
  <c r="E58" i="85"/>
  <c r="L57" i="85"/>
  <c r="M57" i="85" s="1"/>
  <c r="E57" i="85"/>
  <c r="M56" i="85"/>
  <c r="L56" i="85"/>
  <c r="E56" i="85"/>
  <c r="M55" i="85"/>
  <c r="L55" i="85"/>
  <c r="E55" i="85"/>
  <c r="L54" i="85"/>
  <c r="M54" i="85" s="1"/>
  <c r="E54" i="85"/>
  <c r="M53" i="85"/>
  <c r="L53" i="85"/>
  <c r="E53" i="85"/>
  <c r="L52" i="85"/>
  <c r="M52" i="85" s="1"/>
  <c r="E52" i="85"/>
  <c r="L51" i="85"/>
  <c r="M51" i="85" s="1"/>
  <c r="E51" i="85"/>
  <c r="L50" i="85"/>
  <c r="M50" i="85" s="1"/>
  <c r="E50" i="85"/>
  <c r="L49" i="85"/>
  <c r="M49" i="85" s="1"/>
  <c r="E49" i="85"/>
  <c r="L48" i="85"/>
  <c r="M48" i="85" s="1"/>
  <c r="E48" i="85"/>
  <c r="M47" i="85"/>
  <c r="L47" i="85"/>
  <c r="H47" i="85"/>
  <c r="I47" i="85" s="1"/>
  <c r="E47" i="85"/>
  <c r="L46" i="85"/>
  <c r="E46" i="85"/>
  <c r="J45" i="85"/>
  <c r="M45" i="85" s="1"/>
  <c r="E45" i="85"/>
  <c r="J44" i="85"/>
  <c r="M44" i="85" s="1"/>
  <c r="E44" i="85"/>
  <c r="K43" i="85"/>
  <c r="M43" i="85" s="1"/>
  <c r="H43" i="85"/>
  <c r="E43" i="85"/>
  <c r="K42" i="85"/>
  <c r="M42" i="85" s="1"/>
  <c r="E42" i="85"/>
  <c r="M41" i="85"/>
  <c r="K41" i="85"/>
  <c r="E41" i="85"/>
  <c r="M40" i="85"/>
  <c r="K40" i="85"/>
  <c r="E40" i="85"/>
  <c r="K39" i="85"/>
  <c r="M39" i="85" s="1"/>
  <c r="E39" i="85"/>
  <c r="M38" i="85"/>
  <c r="K38" i="85"/>
  <c r="E38" i="85"/>
  <c r="K37" i="85"/>
  <c r="M37" i="85" s="1"/>
  <c r="E37" i="85"/>
  <c r="K36" i="85"/>
  <c r="M36" i="85" s="1"/>
  <c r="E36" i="85"/>
  <c r="K35" i="85"/>
  <c r="M35" i="85" s="1"/>
  <c r="E35" i="85"/>
  <c r="M34" i="85"/>
  <c r="K34" i="85"/>
  <c r="E34" i="85"/>
  <c r="K33" i="85"/>
  <c r="M33" i="85" s="1"/>
  <c r="E33" i="85"/>
  <c r="M32" i="85"/>
  <c r="K32" i="85"/>
  <c r="E32" i="85"/>
  <c r="M31" i="85"/>
  <c r="E31" i="85"/>
  <c r="M30" i="85"/>
  <c r="K30" i="85"/>
  <c r="E30" i="85"/>
  <c r="K29" i="85"/>
  <c r="M29" i="85" s="1"/>
  <c r="H29" i="85"/>
  <c r="E29" i="85"/>
  <c r="K28" i="85"/>
  <c r="M28" i="85" s="1"/>
  <c r="E28" i="85"/>
  <c r="J27" i="85"/>
  <c r="M27" i="85" s="1"/>
  <c r="H27" i="85"/>
  <c r="E27" i="85"/>
  <c r="J26" i="85"/>
  <c r="M26" i="85" s="1"/>
  <c r="H26" i="85"/>
  <c r="E26" i="85"/>
  <c r="J25" i="85"/>
  <c r="M25" i="85" s="1"/>
  <c r="H25" i="85"/>
  <c r="E25" i="85"/>
  <c r="J24" i="85"/>
  <c r="M24" i="85" s="1"/>
  <c r="H24" i="85"/>
  <c r="E24" i="85"/>
  <c r="J23" i="85"/>
  <c r="M23" i="85" s="1"/>
  <c r="E23" i="85"/>
  <c r="M22" i="85"/>
  <c r="J22" i="85"/>
  <c r="E22" i="85"/>
  <c r="J21" i="85"/>
  <c r="M21" i="85" s="1"/>
  <c r="E21" i="85"/>
  <c r="J20" i="85"/>
  <c r="M20" i="85" s="1"/>
  <c r="E20" i="85"/>
  <c r="J19" i="85"/>
  <c r="M19" i="85" s="1"/>
  <c r="H19" i="85"/>
  <c r="E19" i="85"/>
  <c r="J18" i="85"/>
  <c r="M18" i="85" s="1"/>
  <c r="E18" i="85"/>
  <c r="M17" i="85"/>
  <c r="J17" i="85"/>
  <c r="H17" i="85"/>
  <c r="E17" i="85"/>
  <c r="J16" i="85"/>
  <c r="M16" i="85" s="1"/>
  <c r="E16" i="85"/>
  <c r="M15" i="85"/>
  <c r="J15" i="85"/>
  <c r="E15" i="85"/>
  <c r="M75" i="84"/>
  <c r="E75" i="84"/>
  <c r="M74" i="84"/>
  <c r="H74" i="84"/>
  <c r="E74" i="84"/>
  <c r="M73" i="84"/>
  <c r="E73" i="84"/>
  <c r="M72" i="84"/>
  <c r="H72" i="84"/>
  <c r="E72" i="84"/>
  <c r="M71" i="84"/>
  <c r="E71" i="84"/>
  <c r="J70" i="84"/>
  <c r="M70" i="84" s="1"/>
  <c r="E70" i="84"/>
  <c r="K69" i="84"/>
  <c r="M69" i="84" s="1"/>
  <c r="E69" i="84"/>
  <c r="K68" i="84"/>
  <c r="M68" i="84" s="1"/>
  <c r="E68" i="84"/>
  <c r="K67" i="84"/>
  <c r="M67" i="84" s="1"/>
  <c r="E67" i="84"/>
  <c r="L66" i="84"/>
  <c r="M66" i="84" s="1"/>
  <c r="E66" i="84"/>
  <c r="M65" i="84"/>
  <c r="L65" i="84"/>
  <c r="E65" i="84"/>
  <c r="L64" i="84"/>
  <c r="M64" i="84" s="1"/>
  <c r="E64" i="84"/>
  <c r="L63" i="84"/>
  <c r="M63" i="84" s="1"/>
  <c r="E63" i="84"/>
  <c r="L62" i="84"/>
  <c r="M62" i="84" s="1"/>
  <c r="E62" i="84"/>
  <c r="M61" i="84"/>
  <c r="L61" i="84"/>
  <c r="E61" i="84"/>
  <c r="L60" i="84"/>
  <c r="M60" i="84" s="1"/>
  <c r="E60" i="84"/>
  <c r="L59" i="84"/>
  <c r="M59" i="84" s="1"/>
  <c r="E59" i="84"/>
  <c r="M58" i="84"/>
  <c r="L58" i="84"/>
  <c r="H58" i="84"/>
  <c r="I58" i="84" s="1"/>
  <c r="E58" i="84"/>
  <c r="L57" i="84"/>
  <c r="M57" i="84" s="1"/>
  <c r="H57" i="84"/>
  <c r="I57" i="84" s="1"/>
  <c r="E57" i="84"/>
  <c r="L56" i="84"/>
  <c r="M56" i="84" s="1"/>
  <c r="H56" i="84"/>
  <c r="I56" i="84" s="1"/>
  <c r="E56" i="84"/>
  <c r="L55" i="84"/>
  <c r="M55" i="84" s="1"/>
  <c r="E55" i="84"/>
  <c r="L54" i="84"/>
  <c r="M54" i="84" s="1"/>
  <c r="E54" i="84"/>
  <c r="L53" i="84"/>
  <c r="M53" i="84" s="1"/>
  <c r="E53" i="84"/>
  <c r="L52" i="84"/>
  <c r="M52" i="84" s="1"/>
  <c r="E52" i="84"/>
  <c r="M51" i="84"/>
  <c r="L51" i="84"/>
  <c r="E51" i="84"/>
  <c r="M50" i="84"/>
  <c r="L50" i="84"/>
  <c r="E50" i="84"/>
  <c r="L49" i="84"/>
  <c r="M49" i="84" s="1"/>
  <c r="E49" i="84"/>
  <c r="L48" i="84"/>
  <c r="M48" i="84" s="1"/>
  <c r="E48" i="84"/>
  <c r="M47" i="84"/>
  <c r="L47" i="84"/>
  <c r="E47" i="84"/>
  <c r="L46" i="84"/>
  <c r="E46" i="84"/>
  <c r="M45" i="84"/>
  <c r="J45" i="84"/>
  <c r="E45" i="84"/>
  <c r="M44" i="84"/>
  <c r="J44" i="84"/>
  <c r="E44" i="84"/>
  <c r="K43" i="84"/>
  <c r="M43" i="84" s="1"/>
  <c r="E43" i="84"/>
  <c r="K42" i="84"/>
  <c r="M42" i="84" s="1"/>
  <c r="E42" i="84"/>
  <c r="M41" i="84"/>
  <c r="K41" i="84"/>
  <c r="H41" i="84"/>
  <c r="E41" i="84"/>
  <c r="M40" i="84"/>
  <c r="K40" i="84"/>
  <c r="H40" i="84"/>
  <c r="E40" i="84"/>
  <c r="K39" i="84"/>
  <c r="M39" i="84" s="1"/>
  <c r="H39" i="84"/>
  <c r="E39" i="84"/>
  <c r="K38" i="84"/>
  <c r="M38" i="84" s="1"/>
  <c r="E38" i="84"/>
  <c r="K37" i="84"/>
  <c r="M37" i="84" s="1"/>
  <c r="E37" i="84"/>
  <c r="M36" i="84"/>
  <c r="K36" i="84"/>
  <c r="E36" i="84"/>
  <c r="K35" i="84"/>
  <c r="M35" i="84" s="1"/>
  <c r="E35" i="84"/>
  <c r="M34" i="84"/>
  <c r="K34" i="84"/>
  <c r="E34" i="84"/>
  <c r="M33" i="84"/>
  <c r="K33" i="84"/>
  <c r="E33" i="84"/>
  <c r="K32" i="84"/>
  <c r="M32" i="84" s="1"/>
  <c r="E32" i="84"/>
  <c r="M31" i="84"/>
  <c r="E31" i="84"/>
  <c r="K30" i="84"/>
  <c r="M30" i="84" s="1"/>
  <c r="E30" i="84"/>
  <c r="K29" i="84"/>
  <c r="M29" i="84" s="1"/>
  <c r="E29" i="84"/>
  <c r="M28" i="84"/>
  <c r="K28" i="84"/>
  <c r="E28" i="84"/>
  <c r="M27" i="84"/>
  <c r="J27" i="84"/>
  <c r="E27" i="84"/>
  <c r="M26" i="84"/>
  <c r="J26" i="84"/>
  <c r="H26" i="84"/>
  <c r="E26" i="84"/>
  <c r="J25" i="84"/>
  <c r="M25" i="84" s="1"/>
  <c r="H25" i="84"/>
  <c r="E25" i="84"/>
  <c r="M24" i="84"/>
  <c r="J24" i="84"/>
  <c r="E24" i="84"/>
  <c r="J23" i="84"/>
  <c r="M23" i="84" s="1"/>
  <c r="H23" i="84"/>
  <c r="E23" i="84"/>
  <c r="J22" i="84"/>
  <c r="M22" i="84" s="1"/>
  <c r="H22" i="84"/>
  <c r="E22" i="84"/>
  <c r="J21" i="84"/>
  <c r="M21" i="84" s="1"/>
  <c r="E21" i="84"/>
  <c r="J20" i="84"/>
  <c r="M20" i="84" s="1"/>
  <c r="H20" i="84"/>
  <c r="E20" i="84"/>
  <c r="J19" i="84"/>
  <c r="M19" i="84" s="1"/>
  <c r="E19" i="84"/>
  <c r="M18" i="84"/>
  <c r="J18" i="84"/>
  <c r="E18" i="84"/>
  <c r="J17" i="84"/>
  <c r="M17" i="84" s="1"/>
  <c r="H17" i="84"/>
  <c r="E17" i="84"/>
  <c r="J16" i="84"/>
  <c r="M16" i="84" s="1"/>
  <c r="E16" i="84"/>
  <c r="J15" i="84"/>
  <c r="M15" i="84" s="1"/>
  <c r="E15" i="84"/>
  <c r="M75" i="83"/>
  <c r="E75" i="83"/>
  <c r="M74" i="83"/>
  <c r="H74" i="83"/>
  <c r="E74" i="83"/>
  <c r="M73" i="83"/>
  <c r="H73" i="83"/>
  <c r="E73" i="83"/>
  <c r="M72" i="83"/>
  <c r="H72" i="83"/>
  <c r="E72" i="83"/>
  <c r="M71" i="83"/>
  <c r="E71" i="83"/>
  <c r="J70" i="83"/>
  <c r="M70" i="83" s="1"/>
  <c r="H70" i="83"/>
  <c r="E70" i="83"/>
  <c r="K69" i="83"/>
  <c r="M69" i="83" s="1"/>
  <c r="H69" i="83"/>
  <c r="E69" i="83"/>
  <c r="K68" i="83"/>
  <c r="M68" i="83" s="1"/>
  <c r="E68" i="83"/>
  <c r="K67" i="83"/>
  <c r="M67" i="83" s="1"/>
  <c r="E67" i="83"/>
  <c r="L66" i="83"/>
  <c r="M66" i="83" s="1"/>
  <c r="E66" i="83"/>
  <c r="L65" i="83"/>
  <c r="M65" i="83" s="1"/>
  <c r="E65" i="83"/>
  <c r="L64" i="83"/>
  <c r="M64" i="83" s="1"/>
  <c r="E64" i="83"/>
  <c r="L63" i="83"/>
  <c r="M63" i="83" s="1"/>
  <c r="E63" i="83"/>
  <c r="L62" i="83"/>
  <c r="M62" i="83" s="1"/>
  <c r="E62" i="83"/>
  <c r="L61" i="83"/>
  <c r="M61" i="83" s="1"/>
  <c r="E61" i="83"/>
  <c r="L60" i="83"/>
  <c r="M60" i="83" s="1"/>
  <c r="E60" i="83"/>
  <c r="L59" i="83"/>
  <c r="M59" i="83" s="1"/>
  <c r="E59" i="83"/>
  <c r="L58" i="83"/>
  <c r="M58" i="83" s="1"/>
  <c r="E58" i="83"/>
  <c r="L57" i="83"/>
  <c r="M57" i="83" s="1"/>
  <c r="H57" i="83"/>
  <c r="I57" i="83" s="1"/>
  <c r="E57" i="83"/>
  <c r="L56" i="83"/>
  <c r="M56" i="83" s="1"/>
  <c r="E56" i="83"/>
  <c r="M55" i="83"/>
  <c r="L55" i="83"/>
  <c r="H55" i="83"/>
  <c r="I55" i="83" s="1"/>
  <c r="E55" i="83"/>
  <c r="L54" i="83"/>
  <c r="M54" i="83" s="1"/>
  <c r="H54" i="83"/>
  <c r="I54" i="83" s="1"/>
  <c r="E54" i="83"/>
  <c r="L53" i="83"/>
  <c r="M53" i="83" s="1"/>
  <c r="H53" i="83"/>
  <c r="I53" i="83" s="1"/>
  <c r="E53" i="83"/>
  <c r="L52" i="83"/>
  <c r="M52" i="83" s="1"/>
  <c r="E52" i="83"/>
  <c r="L51" i="83"/>
  <c r="M51" i="83" s="1"/>
  <c r="E51" i="83"/>
  <c r="L50" i="83"/>
  <c r="M50" i="83" s="1"/>
  <c r="E50" i="83"/>
  <c r="L49" i="83"/>
  <c r="M49" i="83" s="1"/>
  <c r="E49" i="83"/>
  <c r="L48" i="83"/>
  <c r="M48" i="83" s="1"/>
  <c r="E48" i="83"/>
  <c r="L47" i="83"/>
  <c r="M47" i="83" s="1"/>
  <c r="E47" i="83"/>
  <c r="L46" i="83"/>
  <c r="E46" i="83"/>
  <c r="M45" i="83"/>
  <c r="J45" i="83"/>
  <c r="E45" i="83"/>
  <c r="J44" i="83"/>
  <c r="M44" i="83" s="1"/>
  <c r="E44" i="83"/>
  <c r="K43" i="83"/>
  <c r="M43" i="83" s="1"/>
  <c r="E43" i="83"/>
  <c r="K42" i="83"/>
  <c r="M42" i="83" s="1"/>
  <c r="E42" i="83"/>
  <c r="K41" i="83"/>
  <c r="M41" i="83" s="1"/>
  <c r="H41" i="83"/>
  <c r="E41" i="83"/>
  <c r="K40" i="83"/>
  <c r="M40" i="83" s="1"/>
  <c r="E40" i="83"/>
  <c r="K39" i="83"/>
  <c r="M39" i="83" s="1"/>
  <c r="H39" i="83"/>
  <c r="E39" i="83"/>
  <c r="M38" i="83"/>
  <c r="K38" i="83"/>
  <c r="H38" i="83"/>
  <c r="E38" i="83"/>
  <c r="K37" i="83"/>
  <c r="M37" i="83" s="1"/>
  <c r="H37" i="83"/>
  <c r="E37" i="83"/>
  <c r="K36" i="83"/>
  <c r="M36" i="83" s="1"/>
  <c r="H36" i="83"/>
  <c r="E36" i="83"/>
  <c r="K35" i="83"/>
  <c r="M35" i="83" s="1"/>
  <c r="E35" i="83"/>
  <c r="M34" i="83"/>
  <c r="K34" i="83"/>
  <c r="E34" i="83"/>
  <c r="M33" i="83"/>
  <c r="K33" i="83"/>
  <c r="E33" i="83"/>
  <c r="K32" i="83"/>
  <c r="M32" i="83" s="1"/>
  <c r="E32" i="83"/>
  <c r="M31" i="83"/>
  <c r="E31" i="83"/>
  <c r="K30" i="83"/>
  <c r="E30" i="83"/>
  <c r="K29" i="83"/>
  <c r="M29" i="83" s="1"/>
  <c r="E29" i="83"/>
  <c r="K28" i="83"/>
  <c r="M28" i="83" s="1"/>
  <c r="E28" i="83"/>
  <c r="M27" i="83"/>
  <c r="J27" i="83"/>
  <c r="E27" i="83"/>
  <c r="J26" i="83"/>
  <c r="M26" i="83" s="1"/>
  <c r="H26" i="83"/>
  <c r="E26" i="83"/>
  <c r="J25" i="83"/>
  <c r="M25" i="83" s="1"/>
  <c r="H25" i="83"/>
  <c r="E25" i="83"/>
  <c r="J24" i="83"/>
  <c r="M24" i="83" s="1"/>
  <c r="H24" i="83"/>
  <c r="E24" i="83"/>
  <c r="J23" i="83"/>
  <c r="M23" i="83" s="1"/>
  <c r="H23" i="83"/>
  <c r="E23" i="83"/>
  <c r="J22" i="83"/>
  <c r="M22" i="83" s="1"/>
  <c r="H22" i="83"/>
  <c r="E22" i="83"/>
  <c r="M21" i="83"/>
  <c r="J21" i="83"/>
  <c r="E21" i="83"/>
  <c r="J20" i="83"/>
  <c r="E20" i="83"/>
  <c r="J19" i="83"/>
  <c r="M19" i="83" s="1"/>
  <c r="H19" i="83"/>
  <c r="E19" i="83"/>
  <c r="M18" i="83"/>
  <c r="J18" i="83"/>
  <c r="E18" i="83"/>
  <c r="J17" i="83"/>
  <c r="M17" i="83" s="1"/>
  <c r="E17" i="83"/>
  <c r="J16" i="83"/>
  <c r="M16" i="83" s="1"/>
  <c r="E16" i="83"/>
  <c r="J15" i="83"/>
  <c r="M15" i="83" s="1"/>
  <c r="E15" i="83"/>
  <c r="M75" i="82"/>
  <c r="H75" i="82"/>
  <c r="E75" i="82"/>
  <c r="M74" i="82"/>
  <c r="E74" i="82"/>
  <c r="M73" i="82"/>
  <c r="E73" i="82"/>
  <c r="M72" i="82"/>
  <c r="E72" i="82"/>
  <c r="M71" i="82"/>
  <c r="H71" i="82"/>
  <c r="E71" i="82"/>
  <c r="J70" i="82"/>
  <c r="M70" i="82" s="1"/>
  <c r="H70" i="82"/>
  <c r="E70" i="82"/>
  <c r="K69" i="82"/>
  <c r="M69" i="82" s="1"/>
  <c r="E69" i="82"/>
  <c r="K68" i="82"/>
  <c r="M68" i="82" s="1"/>
  <c r="H68" i="82"/>
  <c r="E68" i="82"/>
  <c r="K67" i="82"/>
  <c r="M67" i="82" s="1"/>
  <c r="E67" i="82"/>
  <c r="L66" i="82"/>
  <c r="M66" i="82" s="1"/>
  <c r="H66" i="82"/>
  <c r="I66" i="82" s="1"/>
  <c r="E66" i="82"/>
  <c r="L65" i="82"/>
  <c r="M65" i="82" s="1"/>
  <c r="E65" i="82"/>
  <c r="L64" i="82"/>
  <c r="M64" i="82" s="1"/>
  <c r="E64" i="82"/>
  <c r="M63" i="82"/>
  <c r="L63" i="82"/>
  <c r="E63" i="82"/>
  <c r="L62" i="82"/>
  <c r="M62" i="82" s="1"/>
  <c r="E62" i="82"/>
  <c r="L61" i="82"/>
  <c r="M61" i="82" s="1"/>
  <c r="E61" i="82"/>
  <c r="L60" i="82"/>
  <c r="M60" i="82" s="1"/>
  <c r="E60" i="82"/>
  <c r="L59" i="82"/>
  <c r="M59" i="82" s="1"/>
  <c r="E59" i="82"/>
  <c r="L58" i="82"/>
  <c r="M58" i="82" s="1"/>
  <c r="E58" i="82"/>
  <c r="L57" i="82"/>
  <c r="M57" i="82" s="1"/>
  <c r="E57" i="82"/>
  <c r="L56" i="82"/>
  <c r="M56" i="82" s="1"/>
  <c r="E56" i="82"/>
  <c r="L55" i="82"/>
  <c r="M55" i="82" s="1"/>
  <c r="E55" i="82"/>
  <c r="L54" i="82"/>
  <c r="M54" i="82" s="1"/>
  <c r="E54" i="82"/>
  <c r="L53" i="82"/>
  <c r="M53" i="82" s="1"/>
  <c r="H53" i="82"/>
  <c r="I53" i="82" s="1"/>
  <c r="E53" i="82"/>
  <c r="L52" i="82"/>
  <c r="M52" i="82" s="1"/>
  <c r="E52" i="82"/>
  <c r="L51" i="82"/>
  <c r="M51" i="82" s="1"/>
  <c r="E51" i="82"/>
  <c r="L50" i="82"/>
  <c r="M50" i="82" s="1"/>
  <c r="H50" i="82"/>
  <c r="I50" i="82" s="1"/>
  <c r="E50" i="82"/>
  <c r="L49" i="82"/>
  <c r="M49" i="82" s="1"/>
  <c r="E49" i="82"/>
  <c r="L48" i="82"/>
  <c r="M48" i="82" s="1"/>
  <c r="E48" i="82"/>
  <c r="L47" i="82"/>
  <c r="E47" i="82"/>
  <c r="M46" i="82"/>
  <c r="L46" i="82"/>
  <c r="E46" i="82"/>
  <c r="J45" i="82"/>
  <c r="M45" i="82" s="1"/>
  <c r="E45" i="82"/>
  <c r="J44" i="82"/>
  <c r="M44" i="82" s="1"/>
  <c r="E44" i="82"/>
  <c r="K43" i="82"/>
  <c r="M43" i="82" s="1"/>
  <c r="E43" i="82"/>
  <c r="K42" i="82"/>
  <c r="M42" i="82" s="1"/>
  <c r="E42" i="82"/>
  <c r="K41" i="82"/>
  <c r="M41" i="82" s="1"/>
  <c r="E41" i="82"/>
  <c r="K40" i="82"/>
  <c r="M40" i="82" s="1"/>
  <c r="E40" i="82"/>
  <c r="K39" i="82"/>
  <c r="M39" i="82" s="1"/>
  <c r="E39" i="82"/>
  <c r="K38" i="82"/>
  <c r="M38" i="82" s="1"/>
  <c r="H38" i="82"/>
  <c r="E38" i="82"/>
  <c r="K37" i="82"/>
  <c r="M37" i="82" s="1"/>
  <c r="H37" i="82"/>
  <c r="E37" i="82"/>
  <c r="K36" i="82"/>
  <c r="M36" i="82" s="1"/>
  <c r="H36" i="82"/>
  <c r="E36" i="82"/>
  <c r="K35" i="82"/>
  <c r="M35" i="82" s="1"/>
  <c r="E35" i="82"/>
  <c r="M34" i="82"/>
  <c r="K34" i="82"/>
  <c r="H34" i="82"/>
  <c r="E34" i="82"/>
  <c r="K33" i="82"/>
  <c r="M33" i="82" s="1"/>
  <c r="E33" i="82"/>
  <c r="K32" i="82"/>
  <c r="M32" i="82" s="1"/>
  <c r="E32" i="82"/>
  <c r="M31" i="82"/>
  <c r="E31" i="82"/>
  <c r="K30" i="82"/>
  <c r="M30" i="82" s="1"/>
  <c r="E30" i="82"/>
  <c r="K29" i="82"/>
  <c r="M29" i="82" s="1"/>
  <c r="E29" i="82"/>
  <c r="K28" i="82"/>
  <c r="E28" i="82"/>
  <c r="J27" i="82"/>
  <c r="M27" i="82" s="1"/>
  <c r="E27" i="82"/>
  <c r="J26" i="82"/>
  <c r="M26" i="82" s="1"/>
  <c r="E26" i="82"/>
  <c r="J25" i="82"/>
  <c r="M25" i="82" s="1"/>
  <c r="E25" i="82"/>
  <c r="J24" i="82"/>
  <c r="M24" i="82" s="1"/>
  <c r="H24" i="82"/>
  <c r="E24" i="82"/>
  <c r="J23" i="82"/>
  <c r="M23" i="82" s="1"/>
  <c r="H23" i="82"/>
  <c r="E23" i="82"/>
  <c r="J22" i="82"/>
  <c r="M22" i="82" s="1"/>
  <c r="H22" i="82"/>
  <c r="E22" i="82"/>
  <c r="J21" i="82"/>
  <c r="M21" i="82" s="1"/>
  <c r="E21" i="82"/>
  <c r="J20" i="82"/>
  <c r="M20" i="82" s="1"/>
  <c r="H20" i="82"/>
  <c r="E20" i="82"/>
  <c r="J19" i="82"/>
  <c r="M19" i="82" s="1"/>
  <c r="H19" i="82"/>
  <c r="E19" i="82"/>
  <c r="J18" i="82"/>
  <c r="M18" i="82" s="1"/>
  <c r="E18" i="82"/>
  <c r="J17" i="82"/>
  <c r="M17" i="82" s="1"/>
  <c r="E17" i="82"/>
  <c r="J16" i="82"/>
  <c r="M16" i="82" s="1"/>
  <c r="E16" i="82"/>
  <c r="J15" i="82"/>
  <c r="E15" i="82"/>
  <c r="M75" i="81"/>
  <c r="H75" i="81"/>
  <c r="E75" i="81"/>
  <c r="M74" i="81"/>
  <c r="C76" i="81" s="1"/>
  <c r="E74" i="81"/>
  <c r="M73" i="81"/>
  <c r="E73" i="81"/>
  <c r="M72" i="81"/>
  <c r="E72" i="81"/>
  <c r="M71" i="81"/>
  <c r="E71" i="81"/>
  <c r="J70" i="81"/>
  <c r="M70" i="81" s="1"/>
  <c r="E70" i="81"/>
  <c r="K69" i="81"/>
  <c r="M69" i="81" s="1"/>
  <c r="E69" i="81"/>
  <c r="K68" i="81"/>
  <c r="M68" i="81" s="1"/>
  <c r="E68" i="81"/>
  <c r="K67" i="81"/>
  <c r="M67" i="81" s="1"/>
  <c r="E67" i="81"/>
  <c r="L66" i="81"/>
  <c r="M66" i="81" s="1"/>
  <c r="H66" i="81"/>
  <c r="I66" i="81" s="1"/>
  <c r="E66" i="81"/>
  <c r="L65" i="81"/>
  <c r="M65" i="81" s="1"/>
  <c r="E65" i="81"/>
  <c r="L64" i="81"/>
  <c r="M64" i="81" s="1"/>
  <c r="E64" i="81"/>
  <c r="L63" i="81"/>
  <c r="M63" i="81" s="1"/>
  <c r="H63" i="81"/>
  <c r="I63" i="81" s="1"/>
  <c r="E63" i="81"/>
  <c r="L62" i="81"/>
  <c r="M62" i="81" s="1"/>
  <c r="E62" i="81"/>
  <c r="L61" i="81"/>
  <c r="M61" i="81" s="1"/>
  <c r="E61" i="81"/>
  <c r="L60" i="81"/>
  <c r="M60" i="81" s="1"/>
  <c r="E60" i="81"/>
  <c r="L59" i="81"/>
  <c r="M59" i="81" s="1"/>
  <c r="E59" i="81"/>
  <c r="L58" i="81"/>
  <c r="M58" i="81" s="1"/>
  <c r="E58" i="81"/>
  <c r="L57" i="81"/>
  <c r="M57" i="81" s="1"/>
  <c r="E57" i="81"/>
  <c r="L56" i="81"/>
  <c r="M56" i="81" s="1"/>
  <c r="E56" i="81"/>
  <c r="L55" i="81"/>
  <c r="M55" i="81" s="1"/>
  <c r="E55" i="81"/>
  <c r="L54" i="81"/>
  <c r="M54" i="81" s="1"/>
  <c r="E54" i="81"/>
  <c r="L53" i="81"/>
  <c r="M53" i="81" s="1"/>
  <c r="E53" i="81"/>
  <c r="L52" i="81"/>
  <c r="M52" i="81" s="1"/>
  <c r="E52" i="81"/>
  <c r="L51" i="81"/>
  <c r="M51" i="81" s="1"/>
  <c r="E51" i="81"/>
  <c r="L50" i="81"/>
  <c r="M50" i="81" s="1"/>
  <c r="E50" i="81"/>
  <c r="L49" i="81"/>
  <c r="M49" i="81" s="1"/>
  <c r="E49" i="81"/>
  <c r="L48" i="81"/>
  <c r="M48" i="81" s="1"/>
  <c r="E48" i="81"/>
  <c r="L47" i="81"/>
  <c r="M47" i="81" s="1"/>
  <c r="E47" i="81"/>
  <c r="L46" i="81"/>
  <c r="E46" i="81"/>
  <c r="J45" i="81"/>
  <c r="M45" i="81" s="1"/>
  <c r="E45" i="81"/>
  <c r="J44" i="81"/>
  <c r="M44" i="81" s="1"/>
  <c r="E44" i="81"/>
  <c r="K43" i="81"/>
  <c r="M43" i="81" s="1"/>
  <c r="E43" i="81"/>
  <c r="K42" i="81"/>
  <c r="M42" i="81" s="1"/>
  <c r="E42" i="81"/>
  <c r="K41" i="81"/>
  <c r="M41" i="81" s="1"/>
  <c r="E41" i="81"/>
  <c r="K40" i="81"/>
  <c r="M40" i="81" s="1"/>
  <c r="E40" i="81"/>
  <c r="K39" i="81"/>
  <c r="M39" i="81" s="1"/>
  <c r="E39" i="81"/>
  <c r="K38" i="81"/>
  <c r="M38" i="81" s="1"/>
  <c r="E38" i="81"/>
  <c r="M37" i="81"/>
  <c r="K37" i="81"/>
  <c r="E37" i="81"/>
  <c r="K36" i="81"/>
  <c r="M36" i="81" s="1"/>
  <c r="E36" i="81"/>
  <c r="K35" i="81"/>
  <c r="M35" i="81" s="1"/>
  <c r="E35" i="81"/>
  <c r="M34" i="81"/>
  <c r="K34" i="81"/>
  <c r="H34" i="81"/>
  <c r="E34" i="81"/>
  <c r="K33" i="81"/>
  <c r="M33" i="81" s="1"/>
  <c r="E33" i="81"/>
  <c r="K32" i="81"/>
  <c r="M32" i="81" s="1"/>
  <c r="E32" i="81"/>
  <c r="M31" i="81"/>
  <c r="H31" i="81"/>
  <c r="E31" i="81"/>
  <c r="K30" i="81"/>
  <c r="M30" i="81" s="1"/>
  <c r="E30" i="81"/>
  <c r="K29" i="81"/>
  <c r="E29" i="81"/>
  <c r="K28" i="81"/>
  <c r="M28" i="81" s="1"/>
  <c r="E28" i="81"/>
  <c r="J27" i="81"/>
  <c r="M27" i="81" s="1"/>
  <c r="E27" i="81"/>
  <c r="J26" i="81"/>
  <c r="M26" i="81" s="1"/>
  <c r="E26" i="81"/>
  <c r="J25" i="81"/>
  <c r="M25" i="81" s="1"/>
  <c r="E25" i="81"/>
  <c r="J24" i="81"/>
  <c r="M24" i="81" s="1"/>
  <c r="E24" i="81"/>
  <c r="J23" i="81"/>
  <c r="M23" i="81" s="1"/>
  <c r="E23" i="81"/>
  <c r="J22" i="81"/>
  <c r="M22" i="81" s="1"/>
  <c r="E22" i="81"/>
  <c r="J21" i="81"/>
  <c r="M21" i="81" s="1"/>
  <c r="E21" i="81"/>
  <c r="J20" i="81"/>
  <c r="M20" i="81" s="1"/>
  <c r="H20" i="81"/>
  <c r="E20" i="81"/>
  <c r="J19" i="81"/>
  <c r="M19" i="81" s="1"/>
  <c r="E19" i="81"/>
  <c r="J18" i="81"/>
  <c r="M18" i="81" s="1"/>
  <c r="E18" i="81"/>
  <c r="J17" i="81"/>
  <c r="M17" i="81" s="1"/>
  <c r="E17" i="81"/>
  <c r="J16" i="81"/>
  <c r="M16" i="81" s="1"/>
  <c r="E16" i="81"/>
  <c r="J15" i="81"/>
  <c r="M15" i="81" s="1"/>
  <c r="E15" i="81"/>
  <c r="M75" i="80"/>
  <c r="H75" i="80"/>
  <c r="E75" i="80"/>
  <c r="M74" i="80"/>
  <c r="E74" i="80"/>
  <c r="M73" i="80"/>
  <c r="E73" i="80"/>
  <c r="M72" i="80"/>
  <c r="H72" i="80"/>
  <c r="E72" i="80"/>
  <c r="M71" i="80"/>
  <c r="E71" i="80"/>
  <c r="J70" i="80"/>
  <c r="M70" i="80" s="1"/>
  <c r="E70" i="80"/>
  <c r="K69" i="80"/>
  <c r="M69" i="80" s="1"/>
  <c r="E69" i="80"/>
  <c r="K68" i="80"/>
  <c r="M68" i="80" s="1"/>
  <c r="E68" i="80"/>
  <c r="K67" i="80"/>
  <c r="M67" i="80" s="1"/>
  <c r="E67" i="80"/>
  <c r="L66" i="80"/>
  <c r="M66" i="80" s="1"/>
  <c r="E66" i="80"/>
  <c r="L65" i="80"/>
  <c r="M65" i="80" s="1"/>
  <c r="E65" i="80"/>
  <c r="L64" i="80"/>
  <c r="M64" i="80" s="1"/>
  <c r="E64" i="80"/>
  <c r="L63" i="80"/>
  <c r="M63" i="80" s="1"/>
  <c r="E63" i="80"/>
  <c r="L62" i="80"/>
  <c r="M62" i="80" s="1"/>
  <c r="E62" i="80"/>
  <c r="L61" i="80"/>
  <c r="M61" i="80" s="1"/>
  <c r="E61" i="80"/>
  <c r="L60" i="80"/>
  <c r="M60" i="80" s="1"/>
  <c r="E60" i="80"/>
  <c r="M59" i="80"/>
  <c r="L59" i="80"/>
  <c r="E59" i="80"/>
  <c r="L58" i="80"/>
  <c r="M58" i="80" s="1"/>
  <c r="H58" i="80"/>
  <c r="I58" i="80" s="1"/>
  <c r="E58" i="80"/>
  <c r="L57" i="80"/>
  <c r="M57" i="80" s="1"/>
  <c r="E57" i="80"/>
  <c r="L56" i="80"/>
  <c r="M56" i="80" s="1"/>
  <c r="E56" i="80"/>
  <c r="L55" i="80"/>
  <c r="M55" i="80" s="1"/>
  <c r="E55" i="80"/>
  <c r="L54" i="80"/>
  <c r="M54" i="80" s="1"/>
  <c r="E54" i="80"/>
  <c r="L53" i="80"/>
  <c r="M53" i="80" s="1"/>
  <c r="E53" i="80"/>
  <c r="L52" i="80"/>
  <c r="M52" i="80" s="1"/>
  <c r="E52" i="80"/>
  <c r="L51" i="80"/>
  <c r="M51" i="80" s="1"/>
  <c r="E51" i="80"/>
  <c r="L50" i="80"/>
  <c r="M50" i="80" s="1"/>
  <c r="E50" i="80"/>
  <c r="L49" i="80"/>
  <c r="M49" i="80" s="1"/>
  <c r="E49" i="80"/>
  <c r="L48" i="80"/>
  <c r="M48" i="80" s="1"/>
  <c r="E48" i="80"/>
  <c r="L47" i="80"/>
  <c r="M47" i="80" s="1"/>
  <c r="H47" i="80"/>
  <c r="I47" i="80" s="1"/>
  <c r="E47" i="80"/>
  <c r="L46" i="80"/>
  <c r="E46" i="80"/>
  <c r="J45" i="80"/>
  <c r="M45" i="80" s="1"/>
  <c r="E45" i="80"/>
  <c r="J44" i="80"/>
  <c r="M44" i="80" s="1"/>
  <c r="E44" i="80"/>
  <c r="K43" i="80"/>
  <c r="M43" i="80" s="1"/>
  <c r="H43" i="80"/>
  <c r="E43" i="80"/>
  <c r="K42" i="80"/>
  <c r="M42" i="80" s="1"/>
  <c r="E42" i="80"/>
  <c r="K41" i="80"/>
  <c r="M41" i="80" s="1"/>
  <c r="E41" i="80"/>
  <c r="K40" i="80"/>
  <c r="M40" i="80" s="1"/>
  <c r="E40" i="80"/>
  <c r="K39" i="80"/>
  <c r="M39" i="80" s="1"/>
  <c r="E39" i="80"/>
  <c r="K38" i="80"/>
  <c r="M38" i="80" s="1"/>
  <c r="E38" i="80"/>
  <c r="K37" i="80"/>
  <c r="M37" i="80" s="1"/>
  <c r="E37" i="80"/>
  <c r="K36" i="80"/>
  <c r="M36" i="80" s="1"/>
  <c r="E36" i="80"/>
  <c r="K35" i="80"/>
  <c r="M35" i="80" s="1"/>
  <c r="E35" i="80"/>
  <c r="M34" i="80"/>
  <c r="K34" i="80"/>
  <c r="E34" i="80"/>
  <c r="K33" i="80"/>
  <c r="M33" i="80" s="1"/>
  <c r="E33" i="80"/>
  <c r="K32" i="80"/>
  <c r="M32" i="80" s="1"/>
  <c r="H32" i="80"/>
  <c r="E32" i="80"/>
  <c r="M31" i="80"/>
  <c r="E31" i="80"/>
  <c r="K30" i="80"/>
  <c r="M30" i="80" s="1"/>
  <c r="E30" i="80"/>
  <c r="K29" i="80"/>
  <c r="M29" i="80" s="1"/>
  <c r="E29" i="80"/>
  <c r="K28" i="80"/>
  <c r="E28" i="80"/>
  <c r="J27" i="80"/>
  <c r="M27" i="80" s="1"/>
  <c r="H27" i="80"/>
  <c r="E27" i="80"/>
  <c r="J26" i="80"/>
  <c r="M26" i="80" s="1"/>
  <c r="H26" i="80"/>
  <c r="E26" i="80"/>
  <c r="J25" i="80"/>
  <c r="M25" i="80" s="1"/>
  <c r="E25" i="80"/>
  <c r="J24" i="80"/>
  <c r="M24" i="80" s="1"/>
  <c r="E24" i="80"/>
  <c r="J23" i="80"/>
  <c r="M23" i="80" s="1"/>
  <c r="E23" i="80"/>
  <c r="J22" i="80"/>
  <c r="M22" i="80" s="1"/>
  <c r="E22" i="80"/>
  <c r="J21" i="80"/>
  <c r="M21" i="80" s="1"/>
  <c r="E21" i="80"/>
  <c r="J20" i="80"/>
  <c r="M20" i="80" s="1"/>
  <c r="H20" i="80"/>
  <c r="E20" i="80"/>
  <c r="J19" i="80"/>
  <c r="M19" i="80" s="1"/>
  <c r="E19" i="80"/>
  <c r="J18" i="80"/>
  <c r="M18" i="80" s="1"/>
  <c r="E18" i="80"/>
  <c r="J17" i="80"/>
  <c r="M17" i="80" s="1"/>
  <c r="H17" i="80"/>
  <c r="E17" i="80"/>
  <c r="J16" i="80"/>
  <c r="M16" i="80" s="1"/>
  <c r="E16" i="80"/>
  <c r="J15" i="80"/>
  <c r="E15" i="80"/>
  <c r="M75" i="79"/>
  <c r="H75" i="79"/>
  <c r="E75" i="79"/>
  <c r="M74" i="79"/>
  <c r="H74" i="79"/>
  <c r="E74" i="79"/>
  <c r="M73" i="79"/>
  <c r="E73" i="79"/>
  <c r="M72" i="79"/>
  <c r="H72" i="79"/>
  <c r="E72" i="79"/>
  <c r="M71" i="79"/>
  <c r="E71" i="79"/>
  <c r="J70" i="79"/>
  <c r="M70" i="79" s="1"/>
  <c r="E70" i="79"/>
  <c r="K69" i="79"/>
  <c r="M69" i="79" s="1"/>
  <c r="E69" i="79"/>
  <c r="K68" i="79"/>
  <c r="M68" i="79" s="1"/>
  <c r="E68" i="79"/>
  <c r="K67" i="79"/>
  <c r="M67" i="79" s="1"/>
  <c r="E67" i="79"/>
  <c r="L66" i="79"/>
  <c r="M66" i="79" s="1"/>
  <c r="E66" i="79"/>
  <c r="L65" i="79"/>
  <c r="M65" i="79" s="1"/>
  <c r="E65" i="79"/>
  <c r="L64" i="79"/>
  <c r="M64" i="79" s="1"/>
  <c r="E64" i="79"/>
  <c r="L63" i="79"/>
  <c r="M63" i="79" s="1"/>
  <c r="E63" i="79"/>
  <c r="L62" i="79"/>
  <c r="M62" i="79" s="1"/>
  <c r="E62" i="79"/>
  <c r="L61" i="79"/>
  <c r="M61" i="79" s="1"/>
  <c r="E61" i="79"/>
  <c r="L60" i="79"/>
  <c r="M60" i="79" s="1"/>
  <c r="E60" i="79"/>
  <c r="L59" i="79"/>
  <c r="M59" i="79" s="1"/>
  <c r="H59" i="79"/>
  <c r="I59" i="79" s="1"/>
  <c r="E59" i="79"/>
  <c r="L58" i="79"/>
  <c r="M58" i="79" s="1"/>
  <c r="E58" i="79"/>
  <c r="L57" i="79"/>
  <c r="M57" i="79" s="1"/>
  <c r="H57" i="79"/>
  <c r="I57" i="79" s="1"/>
  <c r="E57" i="79"/>
  <c r="L56" i="79"/>
  <c r="M56" i="79" s="1"/>
  <c r="H56" i="79"/>
  <c r="I56" i="79" s="1"/>
  <c r="E56" i="79"/>
  <c r="L55" i="79"/>
  <c r="M55" i="79" s="1"/>
  <c r="E55" i="79"/>
  <c r="L54" i="79"/>
  <c r="M54" i="79" s="1"/>
  <c r="E54" i="79"/>
  <c r="L53" i="79"/>
  <c r="M53" i="79" s="1"/>
  <c r="E53" i="79"/>
  <c r="L52" i="79"/>
  <c r="M52" i="79" s="1"/>
  <c r="E52" i="79"/>
  <c r="M51" i="79"/>
  <c r="L51" i="79"/>
  <c r="E51" i="79"/>
  <c r="L50" i="79"/>
  <c r="M50" i="79" s="1"/>
  <c r="E50" i="79"/>
  <c r="L49" i="79"/>
  <c r="M49" i="79" s="1"/>
  <c r="E49" i="79"/>
  <c r="L48" i="79"/>
  <c r="M48" i="79" s="1"/>
  <c r="E48" i="79"/>
  <c r="L47" i="79"/>
  <c r="E47" i="79"/>
  <c r="L46" i="79"/>
  <c r="M46" i="79" s="1"/>
  <c r="E46" i="79"/>
  <c r="J45" i="79"/>
  <c r="M45" i="79" s="1"/>
  <c r="E45" i="79"/>
  <c r="J44" i="79"/>
  <c r="M44" i="79" s="1"/>
  <c r="E44" i="79"/>
  <c r="K43" i="79"/>
  <c r="M43" i="79" s="1"/>
  <c r="E43" i="79"/>
  <c r="K42" i="79"/>
  <c r="M42" i="79" s="1"/>
  <c r="H42" i="79"/>
  <c r="E42" i="79"/>
  <c r="K41" i="79"/>
  <c r="M41" i="79" s="1"/>
  <c r="E41" i="79"/>
  <c r="K40" i="79"/>
  <c r="M40" i="79" s="1"/>
  <c r="E40" i="79"/>
  <c r="K39" i="79"/>
  <c r="M39" i="79" s="1"/>
  <c r="E39" i="79"/>
  <c r="K38" i="79"/>
  <c r="M38" i="79" s="1"/>
  <c r="E38" i="79"/>
  <c r="K37" i="79"/>
  <c r="M37" i="79" s="1"/>
  <c r="E37" i="79"/>
  <c r="K36" i="79"/>
  <c r="M36" i="79" s="1"/>
  <c r="E36" i="79"/>
  <c r="K35" i="79"/>
  <c r="M35" i="79" s="1"/>
  <c r="E35" i="79"/>
  <c r="M34" i="79"/>
  <c r="K34" i="79"/>
  <c r="E34" i="79"/>
  <c r="K33" i="79"/>
  <c r="E33" i="79"/>
  <c r="M32" i="79"/>
  <c r="K32" i="79"/>
  <c r="E32" i="79"/>
  <c r="M31" i="79"/>
  <c r="E31" i="79"/>
  <c r="K30" i="79"/>
  <c r="M30" i="79" s="1"/>
  <c r="E30" i="79"/>
  <c r="K29" i="79"/>
  <c r="M29" i="79" s="1"/>
  <c r="E29" i="79"/>
  <c r="K28" i="79"/>
  <c r="M28" i="79" s="1"/>
  <c r="E28" i="79"/>
  <c r="J27" i="79"/>
  <c r="M27" i="79" s="1"/>
  <c r="H27" i="79"/>
  <c r="E27" i="79"/>
  <c r="J26" i="79"/>
  <c r="M26" i="79" s="1"/>
  <c r="E26" i="79"/>
  <c r="J25" i="79"/>
  <c r="M25" i="79" s="1"/>
  <c r="E25" i="79"/>
  <c r="J24" i="79"/>
  <c r="M24" i="79" s="1"/>
  <c r="E24" i="79"/>
  <c r="J23" i="79"/>
  <c r="M23" i="79" s="1"/>
  <c r="E23" i="79"/>
  <c r="J22" i="79"/>
  <c r="M22" i="79" s="1"/>
  <c r="H22" i="79"/>
  <c r="E22" i="79"/>
  <c r="M21" i="79"/>
  <c r="J21" i="79"/>
  <c r="E21" i="79"/>
  <c r="J20" i="79"/>
  <c r="M20" i="79" s="1"/>
  <c r="E20" i="79"/>
  <c r="J19" i="79"/>
  <c r="M19" i="79" s="1"/>
  <c r="H19" i="79"/>
  <c r="E19" i="79"/>
  <c r="J18" i="79"/>
  <c r="M18" i="79" s="1"/>
  <c r="E18" i="79"/>
  <c r="J17" i="79"/>
  <c r="M17" i="79" s="1"/>
  <c r="E17" i="79"/>
  <c r="J16" i="79"/>
  <c r="M16" i="79" s="1"/>
  <c r="E16" i="79"/>
  <c r="J15" i="79"/>
  <c r="M15" i="79" s="1"/>
  <c r="E15" i="79"/>
  <c r="M75" i="78"/>
  <c r="H75" i="78"/>
  <c r="E75" i="78"/>
  <c r="M74" i="78"/>
  <c r="H74" i="78"/>
  <c r="E74" i="78"/>
  <c r="M73" i="78"/>
  <c r="H73" i="78"/>
  <c r="E73" i="78"/>
  <c r="M72" i="78"/>
  <c r="E72" i="78"/>
  <c r="M71" i="78"/>
  <c r="E71" i="78"/>
  <c r="J70" i="78"/>
  <c r="M70" i="78" s="1"/>
  <c r="H70" i="78"/>
  <c r="E70" i="78"/>
  <c r="K69" i="78"/>
  <c r="M69" i="78" s="1"/>
  <c r="E69" i="78"/>
  <c r="K68" i="78"/>
  <c r="M68" i="78" s="1"/>
  <c r="E68" i="78"/>
  <c r="K67" i="78"/>
  <c r="M67" i="78" s="1"/>
  <c r="E67" i="78"/>
  <c r="L66" i="78"/>
  <c r="M66" i="78" s="1"/>
  <c r="E66" i="78"/>
  <c r="L65" i="78"/>
  <c r="M65" i="78" s="1"/>
  <c r="E65" i="78"/>
  <c r="L64" i="78"/>
  <c r="M64" i="78" s="1"/>
  <c r="E64" i="78"/>
  <c r="L63" i="78"/>
  <c r="M63" i="78" s="1"/>
  <c r="E63" i="78"/>
  <c r="L62" i="78"/>
  <c r="M62" i="78" s="1"/>
  <c r="E62" i="78"/>
  <c r="L61" i="78"/>
  <c r="M61" i="78" s="1"/>
  <c r="E61" i="78"/>
  <c r="L60" i="78"/>
  <c r="M60" i="78" s="1"/>
  <c r="E60" i="78"/>
  <c r="L59" i="78"/>
  <c r="M59" i="78" s="1"/>
  <c r="E59" i="78"/>
  <c r="L58" i="78"/>
  <c r="M58" i="78" s="1"/>
  <c r="H58" i="78"/>
  <c r="I58" i="78" s="1"/>
  <c r="E58" i="78"/>
  <c r="L57" i="78"/>
  <c r="M57" i="78" s="1"/>
  <c r="E57" i="78"/>
  <c r="L56" i="78"/>
  <c r="M56" i="78" s="1"/>
  <c r="E56" i="78"/>
  <c r="L55" i="78"/>
  <c r="M55" i="78" s="1"/>
  <c r="E55" i="78"/>
  <c r="L54" i="78"/>
  <c r="M54" i="78" s="1"/>
  <c r="H54" i="78"/>
  <c r="I54" i="78" s="1"/>
  <c r="E54" i="78"/>
  <c r="L53" i="78"/>
  <c r="M53" i="78" s="1"/>
  <c r="E53" i="78"/>
  <c r="L52" i="78"/>
  <c r="M52" i="78" s="1"/>
  <c r="E52" i="78"/>
  <c r="L51" i="78"/>
  <c r="M51" i="78" s="1"/>
  <c r="E51" i="78"/>
  <c r="L50" i="78"/>
  <c r="M50" i="78" s="1"/>
  <c r="E50" i="78"/>
  <c r="L49" i="78"/>
  <c r="M49" i="78" s="1"/>
  <c r="E49" i="78"/>
  <c r="L48" i="78"/>
  <c r="M48" i="78" s="1"/>
  <c r="E48" i="78"/>
  <c r="L47" i="78"/>
  <c r="M47" i="78" s="1"/>
  <c r="E47" i="78"/>
  <c r="L46" i="78"/>
  <c r="E46" i="78"/>
  <c r="J45" i="78"/>
  <c r="M45" i="78" s="1"/>
  <c r="E45" i="78"/>
  <c r="J44" i="78"/>
  <c r="M44" i="78" s="1"/>
  <c r="E44" i="78"/>
  <c r="K43" i="78"/>
  <c r="M43" i="78" s="1"/>
  <c r="E43" i="78"/>
  <c r="M42" i="78"/>
  <c r="K42" i="78"/>
  <c r="H42" i="78"/>
  <c r="E42" i="78"/>
  <c r="K41" i="78"/>
  <c r="M41" i="78" s="1"/>
  <c r="H41" i="78"/>
  <c r="E41" i="78"/>
  <c r="K40" i="78"/>
  <c r="M40" i="78" s="1"/>
  <c r="E40" i="78"/>
  <c r="K39" i="78"/>
  <c r="M39" i="78" s="1"/>
  <c r="E39" i="78"/>
  <c r="K38" i="78"/>
  <c r="M38" i="78" s="1"/>
  <c r="H38" i="78"/>
  <c r="E38" i="78"/>
  <c r="K37" i="78"/>
  <c r="M37" i="78" s="1"/>
  <c r="E37" i="78"/>
  <c r="K36" i="78"/>
  <c r="M36" i="78" s="1"/>
  <c r="E36" i="78"/>
  <c r="K35" i="78"/>
  <c r="M35" i="78" s="1"/>
  <c r="E35" i="78"/>
  <c r="M34" i="78"/>
  <c r="K34" i="78"/>
  <c r="E34" i="78"/>
  <c r="K33" i="78"/>
  <c r="M33" i="78" s="1"/>
  <c r="E33" i="78"/>
  <c r="K32" i="78"/>
  <c r="M32" i="78" s="1"/>
  <c r="E32" i="78"/>
  <c r="M31" i="78"/>
  <c r="E31" i="78"/>
  <c r="K30" i="78"/>
  <c r="M30" i="78" s="1"/>
  <c r="E30" i="78"/>
  <c r="K29" i="78"/>
  <c r="M29" i="78" s="1"/>
  <c r="E29" i="78"/>
  <c r="K28" i="78"/>
  <c r="E28" i="78"/>
  <c r="J27" i="78"/>
  <c r="M27" i="78" s="1"/>
  <c r="H27" i="78"/>
  <c r="E27" i="78"/>
  <c r="J26" i="78"/>
  <c r="M26" i="78" s="1"/>
  <c r="H26" i="78"/>
  <c r="E26" i="78"/>
  <c r="J25" i="78"/>
  <c r="M25" i="78" s="1"/>
  <c r="H25" i="78"/>
  <c r="E25" i="78"/>
  <c r="J24" i="78"/>
  <c r="M24" i="78" s="1"/>
  <c r="H24" i="78"/>
  <c r="E24" i="78"/>
  <c r="J23" i="78"/>
  <c r="M23" i="78" s="1"/>
  <c r="E23" i="78"/>
  <c r="J22" i="78"/>
  <c r="M22" i="78" s="1"/>
  <c r="E22" i="78"/>
  <c r="J21" i="78"/>
  <c r="M21" i="78" s="1"/>
  <c r="H21" i="78"/>
  <c r="E21" i="78"/>
  <c r="J20" i="78"/>
  <c r="M20" i="78" s="1"/>
  <c r="E20" i="78"/>
  <c r="J19" i="78"/>
  <c r="M19" i="78" s="1"/>
  <c r="H19" i="78"/>
  <c r="E19" i="78"/>
  <c r="J18" i="78"/>
  <c r="M18" i="78" s="1"/>
  <c r="H18" i="78"/>
  <c r="E18" i="78"/>
  <c r="J17" i="78"/>
  <c r="M17" i="78" s="1"/>
  <c r="E17" i="78"/>
  <c r="J16" i="78"/>
  <c r="E16" i="78"/>
  <c r="J15" i="78"/>
  <c r="M15" i="78" s="1"/>
  <c r="E15" i="78"/>
  <c r="M75" i="77"/>
  <c r="H75" i="77"/>
  <c r="E75" i="77"/>
  <c r="M74" i="77"/>
  <c r="E74" i="77"/>
  <c r="M73" i="77"/>
  <c r="E73" i="77"/>
  <c r="M72" i="77"/>
  <c r="H72" i="77"/>
  <c r="E72" i="77"/>
  <c r="M71" i="77"/>
  <c r="H71" i="77"/>
  <c r="E71" i="77"/>
  <c r="J70" i="77"/>
  <c r="M70" i="77" s="1"/>
  <c r="E70" i="77"/>
  <c r="K69" i="77"/>
  <c r="M69" i="77" s="1"/>
  <c r="E69" i="77"/>
  <c r="K68" i="77"/>
  <c r="M68" i="77" s="1"/>
  <c r="E68" i="77"/>
  <c r="K67" i="77"/>
  <c r="M67" i="77" s="1"/>
  <c r="E67" i="77"/>
  <c r="L66" i="77"/>
  <c r="M66" i="77" s="1"/>
  <c r="E66" i="77"/>
  <c r="L65" i="77"/>
  <c r="M65" i="77" s="1"/>
  <c r="E65" i="77"/>
  <c r="M64" i="77"/>
  <c r="L64" i="77"/>
  <c r="E64" i="77"/>
  <c r="L63" i="77"/>
  <c r="M63" i="77" s="1"/>
  <c r="E63" i="77"/>
  <c r="L62" i="77"/>
  <c r="M62" i="77" s="1"/>
  <c r="E62" i="77"/>
  <c r="L61" i="77"/>
  <c r="M61" i="77" s="1"/>
  <c r="E61" i="77"/>
  <c r="L60" i="77"/>
  <c r="M60" i="77" s="1"/>
  <c r="E60" i="77"/>
  <c r="L59" i="77"/>
  <c r="M59" i="77" s="1"/>
  <c r="E59" i="77"/>
  <c r="L58" i="77"/>
  <c r="M58" i="77" s="1"/>
  <c r="E58" i="77"/>
  <c r="L57" i="77"/>
  <c r="M57" i="77" s="1"/>
  <c r="E57" i="77"/>
  <c r="L56" i="77"/>
  <c r="M56" i="77" s="1"/>
  <c r="E56" i="77"/>
  <c r="L55" i="77"/>
  <c r="M55" i="77" s="1"/>
  <c r="H55" i="77"/>
  <c r="I55" i="77" s="1"/>
  <c r="E55" i="77"/>
  <c r="L54" i="77"/>
  <c r="M54" i="77" s="1"/>
  <c r="H54" i="77"/>
  <c r="I54" i="77" s="1"/>
  <c r="E54" i="77"/>
  <c r="L53" i="77"/>
  <c r="M53" i="77" s="1"/>
  <c r="E53" i="77"/>
  <c r="L52" i="77"/>
  <c r="M52" i="77" s="1"/>
  <c r="E52" i="77"/>
  <c r="L51" i="77"/>
  <c r="M51" i="77" s="1"/>
  <c r="H51" i="77"/>
  <c r="I51" i="77" s="1"/>
  <c r="E51" i="77"/>
  <c r="L50" i="77"/>
  <c r="M50" i="77" s="1"/>
  <c r="E50" i="77"/>
  <c r="L49" i="77"/>
  <c r="M49" i="77" s="1"/>
  <c r="E49" i="77"/>
  <c r="L48" i="77"/>
  <c r="M48" i="77" s="1"/>
  <c r="E48" i="77"/>
  <c r="L47" i="77"/>
  <c r="M47" i="77" s="1"/>
  <c r="E47" i="77"/>
  <c r="M46" i="77"/>
  <c r="L46" i="77"/>
  <c r="E46" i="77"/>
  <c r="J45" i="77"/>
  <c r="M45" i="77" s="1"/>
  <c r="E45" i="77"/>
  <c r="J44" i="77"/>
  <c r="M44" i="77" s="1"/>
  <c r="E44" i="77"/>
  <c r="K43" i="77"/>
  <c r="M43" i="77" s="1"/>
  <c r="E43" i="77"/>
  <c r="K42" i="77"/>
  <c r="M42" i="77" s="1"/>
  <c r="E42" i="77"/>
  <c r="K41" i="77"/>
  <c r="M41" i="77" s="1"/>
  <c r="E41" i="77"/>
  <c r="K40" i="77"/>
  <c r="M40" i="77" s="1"/>
  <c r="E40" i="77"/>
  <c r="K39" i="77"/>
  <c r="M39" i="77" s="1"/>
  <c r="H39" i="77"/>
  <c r="E39" i="77"/>
  <c r="K38" i="77"/>
  <c r="M38" i="77" s="1"/>
  <c r="H38" i="77"/>
  <c r="E38" i="77"/>
  <c r="K37" i="77"/>
  <c r="M37" i="77" s="1"/>
  <c r="E37" i="77"/>
  <c r="K36" i="77"/>
  <c r="M36" i="77" s="1"/>
  <c r="E36" i="77"/>
  <c r="K35" i="77"/>
  <c r="M35" i="77" s="1"/>
  <c r="E35" i="77"/>
  <c r="M34" i="77"/>
  <c r="K34" i="77"/>
  <c r="E34" i="77"/>
  <c r="K33" i="77"/>
  <c r="M33" i="77" s="1"/>
  <c r="E33" i="77"/>
  <c r="K32" i="77"/>
  <c r="M32" i="77" s="1"/>
  <c r="E32" i="77"/>
  <c r="M31" i="77"/>
  <c r="E31" i="77"/>
  <c r="K30" i="77"/>
  <c r="M30" i="77" s="1"/>
  <c r="E30" i="77"/>
  <c r="K29" i="77"/>
  <c r="M29" i="77" s="1"/>
  <c r="E29" i="77"/>
  <c r="K28" i="77"/>
  <c r="E28" i="77"/>
  <c r="J27" i="77"/>
  <c r="M27" i="77" s="1"/>
  <c r="E27" i="77"/>
  <c r="M26" i="77"/>
  <c r="J26" i="77"/>
  <c r="E26" i="77"/>
  <c r="J25" i="77"/>
  <c r="M25" i="77" s="1"/>
  <c r="E25" i="77"/>
  <c r="J24" i="77"/>
  <c r="M24" i="77" s="1"/>
  <c r="H24" i="77"/>
  <c r="E24" i="77"/>
  <c r="M23" i="77"/>
  <c r="J23" i="77"/>
  <c r="H23" i="77"/>
  <c r="E23" i="77"/>
  <c r="J22" i="77"/>
  <c r="M22" i="77" s="1"/>
  <c r="E22" i="77"/>
  <c r="J21" i="77"/>
  <c r="M21" i="77" s="1"/>
  <c r="H21" i="77"/>
  <c r="E21" i="77"/>
  <c r="J20" i="77"/>
  <c r="M20" i="77" s="1"/>
  <c r="E20" i="77"/>
  <c r="J19" i="77"/>
  <c r="M19" i="77" s="1"/>
  <c r="E19" i="77"/>
  <c r="J18" i="77"/>
  <c r="M18" i="77" s="1"/>
  <c r="H18" i="77"/>
  <c r="E18" i="77"/>
  <c r="M17" i="77"/>
  <c r="J17" i="77"/>
  <c r="E17" i="77"/>
  <c r="J16" i="77"/>
  <c r="M16" i="77" s="1"/>
  <c r="E16" i="77"/>
  <c r="J15" i="77"/>
  <c r="E15" i="77"/>
  <c r="M75" i="76"/>
  <c r="H75" i="76"/>
  <c r="E75" i="76"/>
  <c r="M74" i="76"/>
  <c r="E74" i="76"/>
  <c r="M73" i="76"/>
  <c r="E73" i="76"/>
  <c r="M72" i="76"/>
  <c r="E72" i="76"/>
  <c r="M71" i="76"/>
  <c r="E71" i="76"/>
  <c r="J70" i="76"/>
  <c r="M70" i="76" s="1"/>
  <c r="E70" i="76"/>
  <c r="K69" i="76"/>
  <c r="M69" i="76" s="1"/>
  <c r="E69" i="76"/>
  <c r="K68" i="76"/>
  <c r="M68" i="76" s="1"/>
  <c r="H68" i="76"/>
  <c r="E68" i="76"/>
  <c r="K67" i="76"/>
  <c r="M67" i="76" s="1"/>
  <c r="E67" i="76"/>
  <c r="L66" i="76"/>
  <c r="M66" i="76" s="1"/>
  <c r="E66" i="76"/>
  <c r="L65" i="76"/>
  <c r="M65" i="76" s="1"/>
  <c r="E65" i="76"/>
  <c r="L64" i="76"/>
  <c r="M64" i="76" s="1"/>
  <c r="E64" i="76"/>
  <c r="L63" i="76"/>
  <c r="M63" i="76" s="1"/>
  <c r="E63" i="76"/>
  <c r="L62" i="76"/>
  <c r="M62" i="76" s="1"/>
  <c r="E62" i="76"/>
  <c r="L61" i="76"/>
  <c r="M61" i="76" s="1"/>
  <c r="E61" i="76"/>
  <c r="L60" i="76"/>
  <c r="M60" i="76" s="1"/>
  <c r="E60" i="76"/>
  <c r="M59" i="76"/>
  <c r="L59" i="76"/>
  <c r="E59" i="76"/>
  <c r="L58" i="76"/>
  <c r="M58" i="76" s="1"/>
  <c r="E58" i="76"/>
  <c r="L57" i="76"/>
  <c r="M57" i="76" s="1"/>
  <c r="E57" i="76"/>
  <c r="L56" i="76"/>
  <c r="M56" i="76" s="1"/>
  <c r="E56" i="76"/>
  <c r="L55" i="76"/>
  <c r="M55" i="76" s="1"/>
  <c r="E55" i="76"/>
  <c r="M54" i="76"/>
  <c r="L54" i="76"/>
  <c r="E54" i="76"/>
  <c r="L53" i="76"/>
  <c r="M53" i="76" s="1"/>
  <c r="E53" i="76"/>
  <c r="L52" i="76"/>
  <c r="M52" i="76" s="1"/>
  <c r="H52" i="76"/>
  <c r="I52" i="76" s="1"/>
  <c r="E52" i="76"/>
  <c r="M51" i="76"/>
  <c r="L51" i="76"/>
  <c r="E51" i="76"/>
  <c r="L50" i="76"/>
  <c r="M50" i="76" s="1"/>
  <c r="E50" i="76"/>
  <c r="L49" i="76"/>
  <c r="M49" i="76" s="1"/>
  <c r="H49" i="76"/>
  <c r="I49" i="76" s="1"/>
  <c r="E49" i="76"/>
  <c r="L48" i="76"/>
  <c r="M48" i="76" s="1"/>
  <c r="E48" i="76"/>
  <c r="L47" i="76"/>
  <c r="M47" i="76" s="1"/>
  <c r="E47" i="76"/>
  <c r="L46" i="76"/>
  <c r="L76" i="76" s="1"/>
  <c r="E46" i="76"/>
  <c r="J45" i="76"/>
  <c r="M45" i="76" s="1"/>
  <c r="E45" i="76"/>
  <c r="J44" i="76"/>
  <c r="M44" i="76" s="1"/>
  <c r="E44" i="76"/>
  <c r="K43" i="76"/>
  <c r="M43" i="76" s="1"/>
  <c r="E43" i="76"/>
  <c r="K42" i="76"/>
  <c r="M42" i="76" s="1"/>
  <c r="E42" i="76"/>
  <c r="K41" i="76"/>
  <c r="M41" i="76" s="1"/>
  <c r="E41" i="76"/>
  <c r="K40" i="76"/>
  <c r="M40" i="76" s="1"/>
  <c r="E40" i="76"/>
  <c r="K39" i="76"/>
  <c r="M39" i="76" s="1"/>
  <c r="E39" i="76"/>
  <c r="K38" i="76"/>
  <c r="M38" i="76" s="1"/>
  <c r="E38" i="76"/>
  <c r="K37" i="76"/>
  <c r="M37" i="76" s="1"/>
  <c r="E37" i="76"/>
  <c r="K36" i="76"/>
  <c r="M36" i="76" s="1"/>
  <c r="H36" i="76"/>
  <c r="E36" i="76"/>
  <c r="M35" i="76"/>
  <c r="K35" i="76"/>
  <c r="E35" i="76"/>
  <c r="M34" i="76"/>
  <c r="K34" i="76"/>
  <c r="H34" i="76"/>
  <c r="E34" i="76"/>
  <c r="K33" i="76"/>
  <c r="M33" i="76" s="1"/>
  <c r="E33" i="76"/>
  <c r="K32" i="76"/>
  <c r="M32" i="76" s="1"/>
  <c r="E32" i="76"/>
  <c r="M31" i="76"/>
  <c r="H31" i="76"/>
  <c r="E31" i="76"/>
  <c r="K30" i="76"/>
  <c r="K76" i="76" s="1"/>
  <c r="E30" i="76"/>
  <c r="K29" i="76"/>
  <c r="M29" i="76" s="1"/>
  <c r="E29" i="76"/>
  <c r="K28" i="76"/>
  <c r="M28" i="76" s="1"/>
  <c r="E28" i="76"/>
  <c r="J27" i="76"/>
  <c r="M27" i="76" s="1"/>
  <c r="E27" i="76"/>
  <c r="J26" i="76"/>
  <c r="M26" i="76" s="1"/>
  <c r="E26" i="76"/>
  <c r="J25" i="76"/>
  <c r="M25" i="76" s="1"/>
  <c r="E25" i="76"/>
  <c r="J24" i="76"/>
  <c r="M24" i="76" s="1"/>
  <c r="H24" i="76"/>
  <c r="E24" i="76"/>
  <c r="J23" i="76"/>
  <c r="M23" i="76" s="1"/>
  <c r="E23" i="76"/>
  <c r="J22" i="76"/>
  <c r="M22" i="76" s="1"/>
  <c r="E22" i="76"/>
  <c r="M21" i="76"/>
  <c r="J21" i="76"/>
  <c r="E21" i="76"/>
  <c r="J20" i="76"/>
  <c r="M20" i="76" s="1"/>
  <c r="H20" i="76"/>
  <c r="E20" i="76"/>
  <c r="J19" i="76"/>
  <c r="M19" i="76" s="1"/>
  <c r="E19" i="76"/>
  <c r="J18" i="76"/>
  <c r="M18" i="76" s="1"/>
  <c r="E18" i="76"/>
  <c r="J17" i="76"/>
  <c r="M17" i="76" s="1"/>
  <c r="H17" i="76"/>
  <c r="E17" i="76"/>
  <c r="J16" i="76"/>
  <c r="M16" i="76" s="1"/>
  <c r="E16" i="76"/>
  <c r="J15" i="76"/>
  <c r="E15" i="76"/>
  <c r="M75" i="75"/>
  <c r="H75" i="75"/>
  <c r="E75" i="75"/>
  <c r="M74" i="75"/>
  <c r="E74" i="75"/>
  <c r="M73" i="75"/>
  <c r="E73" i="75"/>
  <c r="M72" i="75"/>
  <c r="H72" i="75"/>
  <c r="E72" i="75"/>
  <c r="M71" i="75"/>
  <c r="E71" i="75"/>
  <c r="J70" i="75"/>
  <c r="M70" i="75" s="1"/>
  <c r="E70" i="75"/>
  <c r="K69" i="75"/>
  <c r="M69" i="75" s="1"/>
  <c r="E69" i="75"/>
  <c r="K68" i="75"/>
  <c r="M68" i="75" s="1"/>
  <c r="E68" i="75"/>
  <c r="K67" i="75"/>
  <c r="M67" i="75" s="1"/>
  <c r="E67" i="75"/>
  <c r="L66" i="75"/>
  <c r="M66" i="75" s="1"/>
  <c r="E66" i="75"/>
  <c r="L65" i="75"/>
  <c r="M65" i="75" s="1"/>
  <c r="E65" i="75"/>
  <c r="L64" i="75"/>
  <c r="M64" i="75" s="1"/>
  <c r="E64" i="75"/>
  <c r="L63" i="75"/>
  <c r="M63" i="75" s="1"/>
  <c r="H63" i="75"/>
  <c r="I63" i="75" s="1"/>
  <c r="E63" i="75"/>
  <c r="L62" i="75"/>
  <c r="M62" i="75" s="1"/>
  <c r="E62" i="75"/>
  <c r="L61" i="75"/>
  <c r="M61" i="75" s="1"/>
  <c r="E61" i="75"/>
  <c r="L60" i="75"/>
  <c r="M60" i="75" s="1"/>
  <c r="E60" i="75"/>
  <c r="L59" i="75"/>
  <c r="M59" i="75" s="1"/>
  <c r="E59" i="75"/>
  <c r="L58" i="75"/>
  <c r="M58" i="75" s="1"/>
  <c r="E58" i="75"/>
  <c r="L57" i="75"/>
  <c r="M57" i="75" s="1"/>
  <c r="E57" i="75"/>
  <c r="L56" i="75"/>
  <c r="M56" i="75" s="1"/>
  <c r="E56" i="75"/>
  <c r="L55" i="75"/>
  <c r="M55" i="75" s="1"/>
  <c r="E55" i="75"/>
  <c r="L54" i="75"/>
  <c r="M54" i="75" s="1"/>
  <c r="E54" i="75"/>
  <c r="L53" i="75"/>
  <c r="M53" i="75" s="1"/>
  <c r="E53" i="75"/>
  <c r="L52" i="75"/>
  <c r="M52" i="75" s="1"/>
  <c r="E52" i="75"/>
  <c r="L51" i="75"/>
  <c r="M51" i="75" s="1"/>
  <c r="E51" i="75"/>
  <c r="L50" i="75"/>
  <c r="M50" i="75" s="1"/>
  <c r="E50" i="75"/>
  <c r="L49" i="75"/>
  <c r="M49" i="75" s="1"/>
  <c r="E49" i="75"/>
  <c r="L48" i="75"/>
  <c r="M48" i="75" s="1"/>
  <c r="E48" i="75"/>
  <c r="M47" i="75"/>
  <c r="L47" i="75"/>
  <c r="E47" i="75"/>
  <c r="L46" i="75"/>
  <c r="E46" i="75"/>
  <c r="J45" i="75"/>
  <c r="M45" i="75" s="1"/>
  <c r="E45" i="75"/>
  <c r="J44" i="75"/>
  <c r="M44" i="75" s="1"/>
  <c r="E44" i="75"/>
  <c r="K43" i="75"/>
  <c r="M43" i="75" s="1"/>
  <c r="E43" i="75"/>
  <c r="M42" i="75"/>
  <c r="K42" i="75"/>
  <c r="E42" i="75"/>
  <c r="K41" i="75"/>
  <c r="M41" i="75" s="1"/>
  <c r="E41" i="75"/>
  <c r="K40" i="75"/>
  <c r="M40" i="75" s="1"/>
  <c r="E40" i="75"/>
  <c r="K39" i="75"/>
  <c r="M39" i="75" s="1"/>
  <c r="E39" i="75"/>
  <c r="K38" i="75"/>
  <c r="M38" i="75" s="1"/>
  <c r="E38" i="75"/>
  <c r="K37" i="75"/>
  <c r="M37" i="75" s="1"/>
  <c r="E37" i="75"/>
  <c r="K36" i="75"/>
  <c r="M36" i="75" s="1"/>
  <c r="E36" i="75"/>
  <c r="K35" i="75"/>
  <c r="M35" i="75" s="1"/>
  <c r="E35" i="75"/>
  <c r="M34" i="75"/>
  <c r="K34" i="75"/>
  <c r="E34" i="75"/>
  <c r="K33" i="75"/>
  <c r="M33" i="75" s="1"/>
  <c r="H33" i="75"/>
  <c r="E33" i="75"/>
  <c r="K32" i="75"/>
  <c r="M32" i="75" s="1"/>
  <c r="E32" i="75"/>
  <c r="M31" i="75"/>
  <c r="E31" i="75"/>
  <c r="K30" i="75"/>
  <c r="M30" i="75" s="1"/>
  <c r="E30" i="75"/>
  <c r="K29" i="75"/>
  <c r="M29" i="75" s="1"/>
  <c r="E29" i="75"/>
  <c r="K28" i="75"/>
  <c r="M28" i="75" s="1"/>
  <c r="H28" i="75"/>
  <c r="E28" i="75"/>
  <c r="J27" i="75"/>
  <c r="M27" i="75" s="1"/>
  <c r="E27" i="75"/>
  <c r="J26" i="75"/>
  <c r="M26" i="75" s="1"/>
  <c r="H26" i="75"/>
  <c r="E26" i="75"/>
  <c r="J25" i="75"/>
  <c r="M25" i="75" s="1"/>
  <c r="E25" i="75"/>
  <c r="J24" i="75"/>
  <c r="M24" i="75" s="1"/>
  <c r="E24" i="75"/>
  <c r="J23" i="75"/>
  <c r="M23" i="75" s="1"/>
  <c r="E23" i="75"/>
  <c r="J22" i="75"/>
  <c r="M22" i="75" s="1"/>
  <c r="E22" i="75"/>
  <c r="J21" i="75"/>
  <c r="M21" i="75" s="1"/>
  <c r="E21" i="75"/>
  <c r="J20" i="75"/>
  <c r="M20" i="75" s="1"/>
  <c r="E20" i="75"/>
  <c r="J19" i="75"/>
  <c r="M19" i="75" s="1"/>
  <c r="E19" i="75"/>
  <c r="J18" i="75"/>
  <c r="M18" i="75" s="1"/>
  <c r="E18" i="75"/>
  <c r="J17" i="75"/>
  <c r="M17" i="75" s="1"/>
  <c r="E17" i="75"/>
  <c r="J16" i="75"/>
  <c r="M16" i="75" s="1"/>
  <c r="H16" i="75"/>
  <c r="E16" i="75"/>
  <c r="J15" i="75"/>
  <c r="E15" i="75"/>
  <c r="M75" i="74"/>
  <c r="H75" i="74"/>
  <c r="E75" i="74"/>
  <c r="M74" i="74"/>
  <c r="E74" i="74"/>
  <c r="M73" i="74"/>
  <c r="C76" i="74" s="1"/>
  <c r="E73" i="74"/>
  <c r="M72" i="74"/>
  <c r="E72" i="74"/>
  <c r="M71" i="74"/>
  <c r="E71" i="74"/>
  <c r="J70" i="74"/>
  <c r="M70" i="74" s="1"/>
  <c r="E70" i="74"/>
  <c r="K69" i="74"/>
  <c r="M69" i="74" s="1"/>
  <c r="E69" i="74"/>
  <c r="K68" i="74"/>
  <c r="M68" i="74" s="1"/>
  <c r="E68" i="74"/>
  <c r="K67" i="74"/>
  <c r="M67" i="74" s="1"/>
  <c r="E67" i="74"/>
  <c r="L66" i="74"/>
  <c r="M66" i="74" s="1"/>
  <c r="E66" i="74"/>
  <c r="L65" i="74"/>
  <c r="M65" i="74" s="1"/>
  <c r="E65" i="74"/>
  <c r="L64" i="74"/>
  <c r="M64" i="74" s="1"/>
  <c r="E64" i="74"/>
  <c r="L63" i="74"/>
  <c r="M63" i="74" s="1"/>
  <c r="E63" i="74"/>
  <c r="L62" i="74"/>
  <c r="M62" i="74" s="1"/>
  <c r="E62" i="74"/>
  <c r="L61" i="74"/>
  <c r="M61" i="74" s="1"/>
  <c r="E61" i="74"/>
  <c r="L60" i="74"/>
  <c r="M60" i="74" s="1"/>
  <c r="E60" i="74"/>
  <c r="L59" i="74"/>
  <c r="M59" i="74" s="1"/>
  <c r="E59" i="74"/>
  <c r="L58" i="74"/>
  <c r="M58" i="74" s="1"/>
  <c r="E58" i="74"/>
  <c r="L57" i="74"/>
  <c r="M57" i="74" s="1"/>
  <c r="H57" i="74"/>
  <c r="I57" i="74" s="1"/>
  <c r="E57" i="74"/>
  <c r="L56" i="74"/>
  <c r="M56" i="74" s="1"/>
  <c r="E56" i="74"/>
  <c r="L55" i="74"/>
  <c r="M55" i="74" s="1"/>
  <c r="E55" i="74"/>
  <c r="L54" i="74"/>
  <c r="M54" i="74" s="1"/>
  <c r="E54" i="74"/>
  <c r="L53" i="74"/>
  <c r="M53" i="74" s="1"/>
  <c r="E53" i="74"/>
  <c r="L52" i="74"/>
  <c r="M52" i="74" s="1"/>
  <c r="E52" i="74"/>
  <c r="L51" i="74"/>
  <c r="M51" i="74" s="1"/>
  <c r="E51" i="74"/>
  <c r="L50" i="74"/>
  <c r="M50" i="74" s="1"/>
  <c r="E50" i="74"/>
  <c r="M49" i="74"/>
  <c r="L49" i="74"/>
  <c r="E49" i="74"/>
  <c r="L48" i="74"/>
  <c r="M48" i="74" s="1"/>
  <c r="E48" i="74"/>
  <c r="L47" i="74"/>
  <c r="M47" i="74" s="1"/>
  <c r="E47" i="74"/>
  <c r="L46" i="74"/>
  <c r="H46" i="74"/>
  <c r="I46" i="74" s="1"/>
  <c r="E46" i="74"/>
  <c r="J45" i="74"/>
  <c r="M45" i="74" s="1"/>
  <c r="E45" i="74"/>
  <c r="J44" i="74"/>
  <c r="M44" i="74" s="1"/>
  <c r="E44" i="74"/>
  <c r="K43" i="74"/>
  <c r="M43" i="74" s="1"/>
  <c r="E43" i="74"/>
  <c r="K42" i="74"/>
  <c r="M42" i="74" s="1"/>
  <c r="E42" i="74"/>
  <c r="M41" i="74"/>
  <c r="K41" i="74"/>
  <c r="E41" i="74"/>
  <c r="K40" i="74"/>
  <c r="M40" i="74" s="1"/>
  <c r="E40" i="74"/>
  <c r="K39" i="74"/>
  <c r="M39" i="74" s="1"/>
  <c r="E39" i="74"/>
  <c r="K38" i="74"/>
  <c r="M38" i="74" s="1"/>
  <c r="E38" i="74"/>
  <c r="K37" i="74"/>
  <c r="M37" i="74" s="1"/>
  <c r="E37" i="74"/>
  <c r="K36" i="74"/>
  <c r="M36" i="74" s="1"/>
  <c r="E36" i="74"/>
  <c r="K35" i="74"/>
  <c r="M35" i="74" s="1"/>
  <c r="E35" i="74"/>
  <c r="M34" i="74"/>
  <c r="K34" i="74"/>
  <c r="E34" i="74"/>
  <c r="K33" i="74"/>
  <c r="M33" i="74" s="1"/>
  <c r="E33" i="74"/>
  <c r="K32" i="74"/>
  <c r="M32" i="74" s="1"/>
  <c r="E32" i="74"/>
  <c r="M31" i="74"/>
  <c r="E31" i="74"/>
  <c r="K30" i="74"/>
  <c r="M30" i="74" s="1"/>
  <c r="H30" i="74"/>
  <c r="E30" i="74"/>
  <c r="K29" i="74"/>
  <c r="M29" i="74" s="1"/>
  <c r="E29" i="74"/>
  <c r="M28" i="74"/>
  <c r="K28" i="74"/>
  <c r="E28" i="74"/>
  <c r="J27" i="74"/>
  <c r="M27" i="74" s="1"/>
  <c r="E27" i="74"/>
  <c r="J26" i="74"/>
  <c r="M26" i="74" s="1"/>
  <c r="H26" i="74"/>
  <c r="E26" i="74"/>
  <c r="J25" i="74"/>
  <c r="M25" i="74" s="1"/>
  <c r="E25" i="74"/>
  <c r="J24" i="74"/>
  <c r="M24" i="74" s="1"/>
  <c r="E24" i="74"/>
  <c r="J23" i="74"/>
  <c r="M23" i="74" s="1"/>
  <c r="E23" i="74"/>
  <c r="J22" i="74"/>
  <c r="M22" i="74" s="1"/>
  <c r="H22" i="74"/>
  <c r="E22" i="74"/>
  <c r="J21" i="74"/>
  <c r="M21" i="74" s="1"/>
  <c r="E21" i="74"/>
  <c r="J20" i="74"/>
  <c r="M20" i="74" s="1"/>
  <c r="E20" i="74"/>
  <c r="J19" i="74"/>
  <c r="M19" i="74" s="1"/>
  <c r="E19" i="74"/>
  <c r="J18" i="74"/>
  <c r="M18" i="74" s="1"/>
  <c r="H18" i="74"/>
  <c r="E18" i="74"/>
  <c r="J17" i="74"/>
  <c r="M17" i="74" s="1"/>
  <c r="E17" i="74"/>
  <c r="J16" i="74"/>
  <c r="M16" i="74" s="1"/>
  <c r="E16" i="74"/>
  <c r="J15" i="74"/>
  <c r="M15" i="74" s="1"/>
  <c r="E15" i="74"/>
  <c r="M75" i="73"/>
  <c r="E75" i="73"/>
  <c r="M74" i="73"/>
  <c r="H74" i="73"/>
  <c r="E74" i="73"/>
  <c r="M73" i="73"/>
  <c r="H73" i="73"/>
  <c r="E73" i="73"/>
  <c r="M72" i="73"/>
  <c r="H72" i="73"/>
  <c r="E72" i="73"/>
  <c r="M71" i="73"/>
  <c r="C76" i="73" s="1"/>
  <c r="H71" i="73"/>
  <c r="E71" i="73"/>
  <c r="J70" i="73"/>
  <c r="M70" i="73" s="1"/>
  <c r="E70" i="73"/>
  <c r="K69" i="73"/>
  <c r="M69" i="73" s="1"/>
  <c r="E69" i="73"/>
  <c r="K68" i="73"/>
  <c r="M68" i="73" s="1"/>
  <c r="E68" i="73"/>
  <c r="K67" i="73"/>
  <c r="M67" i="73" s="1"/>
  <c r="E67" i="73"/>
  <c r="L66" i="73"/>
  <c r="M66" i="73" s="1"/>
  <c r="E66" i="73"/>
  <c r="L65" i="73"/>
  <c r="M65" i="73" s="1"/>
  <c r="E65" i="73"/>
  <c r="L64" i="73"/>
  <c r="M64" i="73" s="1"/>
  <c r="E64" i="73"/>
  <c r="L63" i="73"/>
  <c r="M63" i="73" s="1"/>
  <c r="E63" i="73"/>
  <c r="M62" i="73"/>
  <c r="L62" i="73"/>
  <c r="E62" i="73"/>
  <c r="L61" i="73"/>
  <c r="M61" i="73" s="1"/>
  <c r="E61" i="73"/>
  <c r="L60" i="73"/>
  <c r="M60" i="73" s="1"/>
  <c r="E60" i="73"/>
  <c r="L59" i="73"/>
  <c r="M59" i="73" s="1"/>
  <c r="H59" i="73"/>
  <c r="I59" i="73" s="1"/>
  <c r="E59" i="73"/>
  <c r="L58" i="73"/>
  <c r="M58" i="73" s="1"/>
  <c r="H58" i="73"/>
  <c r="I58" i="73" s="1"/>
  <c r="E58" i="73"/>
  <c r="L57" i="73"/>
  <c r="M57" i="73" s="1"/>
  <c r="E57" i="73"/>
  <c r="L56" i="73"/>
  <c r="M56" i="73" s="1"/>
  <c r="H56" i="73"/>
  <c r="I56" i="73" s="1"/>
  <c r="E56" i="73"/>
  <c r="L55" i="73"/>
  <c r="M55" i="73" s="1"/>
  <c r="H55" i="73"/>
  <c r="I55" i="73" s="1"/>
  <c r="E55" i="73"/>
  <c r="L54" i="73"/>
  <c r="M54" i="73" s="1"/>
  <c r="E54" i="73"/>
  <c r="L53" i="73"/>
  <c r="M53" i="73" s="1"/>
  <c r="E53" i="73"/>
  <c r="L52" i="73"/>
  <c r="M52" i="73" s="1"/>
  <c r="E52" i="73"/>
  <c r="L51" i="73"/>
  <c r="M51" i="73" s="1"/>
  <c r="E51" i="73"/>
  <c r="L50" i="73"/>
  <c r="M50" i="73" s="1"/>
  <c r="E50" i="73"/>
  <c r="L49" i="73"/>
  <c r="M49" i="73" s="1"/>
  <c r="E49" i="73"/>
  <c r="L48" i="73"/>
  <c r="M48" i="73" s="1"/>
  <c r="E48" i="73"/>
  <c r="L47" i="73"/>
  <c r="M47" i="73" s="1"/>
  <c r="E47" i="73"/>
  <c r="L46" i="73"/>
  <c r="E46" i="73"/>
  <c r="J45" i="73"/>
  <c r="M45" i="73" s="1"/>
  <c r="E45" i="73"/>
  <c r="J44" i="73"/>
  <c r="M44" i="73" s="1"/>
  <c r="E44" i="73"/>
  <c r="K43" i="73"/>
  <c r="M43" i="73" s="1"/>
  <c r="E43" i="73"/>
  <c r="K42" i="73"/>
  <c r="M42" i="73" s="1"/>
  <c r="E42" i="73"/>
  <c r="K41" i="73"/>
  <c r="M41" i="73" s="1"/>
  <c r="E41" i="73"/>
  <c r="K40" i="73"/>
  <c r="M40" i="73" s="1"/>
  <c r="E40" i="73"/>
  <c r="K39" i="73"/>
  <c r="M39" i="73" s="1"/>
  <c r="H39" i="73"/>
  <c r="E39" i="73"/>
  <c r="K38" i="73"/>
  <c r="M38" i="73" s="1"/>
  <c r="E38" i="73"/>
  <c r="K37" i="73"/>
  <c r="M37" i="73" s="1"/>
  <c r="E37" i="73"/>
  <c r="K36" i="73"/>
  <c r="M36" i="73" s="1"/>
  <c r="E36" i="73"/>
  <c r="K35" i="73"/>
  <c r="M35" i="73" s="1"/>
  <c r="E35" i="73"/>
  <c r="M34" i="73"/>
  <c r="K34" i="73"/>
  <c r="E34" i="73"/>
  <c r="K33" i="73"/>
  <c r="M33" i="73" s="1"/>
  <c r="E33" i="73"/>
  <c r="K32" i="73"/>
  <c r="M32" i="73" s="1"/>
  <c r="E32" i="73"/>
  <c r="M31" i="73"/>
  <c r="E31" i="73"/>
  <c r="K30" i="73"/>
  <c r="M30" i="73" s="1"/>
  <c r="E30" i="73"/>
  <c r="K29" i="73"/>
  <c r="M29" i="73" s="1"/>
  <c r="E29" i="73"/>
  <c r="K28" i="73"/>
  <c r="E28" i="73"/>
  <c r="J27" i="73"/>
  <c r="M27" i="73" s="1"/>
  <c r="H27" i="73"/>
  <c r="E27" i="73"/>
  <c r="J26" i="73"/>
  <c r="M26" i="73" s="1"/>
  <c r="H26" i="73"/>
  <c r="E26" i="73"/>
  <c r="J25" i="73"/>
  <c r="M25" i="73" s="1"/>
  <c r="H25" i="73"/>
  <c r="E25" i="73"/>
  <c r="J24" i="73"/>
  <c r="M24" i="73" s="1"/>
  <c r="H24" i="73"/>
  <c r="E24" i="73"/>
  <c r="J23" i="73"/>
  <c r="M23" i="73" s="1"/>
  <c r="H23" i="73"/>
  <c r="E23" i="73"/>
  <c r="J22" i="73"/>
  <c r="M22" i="73" s="1"/>
  <c r="E22" i="73"/>
  <c r="J21" i="73"/>
  <c r="M21" i="73" s="1"/>
  <c r="H21" i="73"/>
  <c r="E21" i="73"/>
  <c r="J20" i="73"/>
  <c r="M20" i="73" s="1"/>
  <c r="H20" i="73"/>
  <c r="E20" i="73"/>
  <c r="J19" i="73"/>
  <c r="M19" i="73" s="1"/>
  <c r="E19" i="73"/>
  <c r="J18" i="73"/>
  <c r="M18" i="73" s="1"/>
  <c r="H18" i="73"/>
  <c r="E18" i="73"/>
  <c r="J17" i="73"/>
  <c r="M17" i="73" s="1"/>
  <c r="E17" i="73"/>
  <c r="J16" i="73"/>
  <c r="M16" i="73" s="1"/>
  <c r="E16" i="73"/>
  <c r="J15" i="73"/>
  <c r="E15" i="73"/>
  <c r="M75" i="72"/>
  <c r="E75" i="72"/>
  <c r="M74" i="72"/>
  <c r="E74" i="72"/>
  <c r="M73" i="72"/>
  <c r="H73" i="72"/>
  <c r="E73" i="72"/>
  <c r="M72" i="72"/>
  <c r="H72" i="72"/>
  <c r="E72" i="72"/>
  <c r="M71" i="72"/>
  <c r="C76" i="72" s="1"/>
  <c r="E71" i="72"/>
  <c r="J70" i="72"/>
  <c r="M70" i="72" s="1"/>
  <c r="H70" i="72"/>
  <c r="E70" i="72"/>
  <c r="K69" i="72"/>
  <c r="M69" i="72" s="1"/>
  <c r="H69" i="72"/>
  <c r="E69" i="72"/>
  <c r="K68" i="72"/>
  <c r="M68" i="72" s="1"/>
  <c r="E68" i="72"/>
  <c r="K67" i="72"/>
  <c r="M67" i="72" s="1"/>
  <c r="H67" i="72"/>
  <c r="E67" i="72"/>
  <c r="L66" i="72"/>
  <c r="M66" i="72" s="1"/>
  <c r="E66" i="72"/>
  <c r="L65" i="72"/>
  <c r="M65" i="72" s="1"/>
  <c r="E65" i="72"/>
  <c r="L64" i="72"/>
  <c r="M64" i="72" s="1"/>
  <c r="E64" i="72"/>
  <c r="L63" i="72"/>
  <c r="M63" i="72" s="1"/>
  <c r="E63" i="72"/>
  <c r="L62" i="72"/>
  <c r="M62" i="72" s="1"/>
  <c r="E62" i="72"/>
  <c r="L61" i="72"/>
  <c r="M61" i="72" s="1"/>
  <c r="E61" i="72"/>
  <c r="L60" i="72"/>
  <c r="M60" i="72" s="1"/>
  <c r="E60" i="72"/>
  <c r="L59" i="72"/>
  <c r="M59" i="72" s="1"/>
  <c r="E59" i="72"/>
  <c r="M58" i="72"/>
  <c r="L58" i="72"/>
  <c r="E58" i="72"/>
  <c r="L57" i="72"/>
  <c r="M57" i="72" s="1"/>
  <c r="E57" i="72"/>
  <c r="L56" i="72"/>
  <c r="M56" i="72" s="1"/>
  <c r="H56" i="72"/>
  <c r="I56" i="72" s="1"/>
  <c r="E56" i="72"/>
  <c r="L55" i="72"/>
  <c r="M55" i="72" s="1"/>
  <c r="E55" i="72"/>
  <c r="L54" i="72"/>
  <c r="M54" i="72" s="1"/>
  <c r="E54" i="72"/>
  <c r="L53" i="72"/>
  <c r="M53" i="72" s="1"/>
  <c r="H53" i="72"/>
  <c r="I53" i="72" s="1"/>
  <c r="E53" i="72"/>
  <c r="L52" i="72"/>
  <c r="M52" i="72" s="1"/>
  <c r="H52" i="72"/>
  <c r="I52" i="72" s="1"/>
  <c r="E52" i="72"/>
  <c r="L51" i="72"/>
  <c r="M51" i="72" s="1"/>
  <c r="E51" i="72"/>
  <c r="L50" i="72"/>
  <c r="M50" i="72" s="1"/>
  <c r="E50" i="72"/>
  <c r="L49" i="72"/>
  <c r="M49" i="72" s="1"/>
  <c r="E49" i="72"/>
  <c r="L48" i="72"/>
  <c r="M48" i="72" s="1"/>
  <c r="E48" i="72"/>
  <c r="L47" i="72"/>
  <c r="M47" i="72" s="1"/>
  <c r="E47" i="72"/>
  <c r="M46" i="72"/>
  <c r="L46" i="72"/>
  <c r="E46" i="72"/>
  <c r="J45" i="72"/>
  <c r="M45" i="72" s="1"/>
  <c r="E45" i="72"/>
  <c r="J44" i="72"/>
  <c r="M44" i="72" s="1"/>
  <c r="E44" i="72"/>
  <c r="K43" i="72"/>
  <c r="M43" i="72" s="1"/>
  <c r="E43" i="72"/>
  <c r="K42" i="72"/>
  <c r="M42" i="72" s="1"/>
  <c r="E42" i="72"/>
  <c r="K41" i="72"/>
  <c r="M41" i="72" s="1"/>
  <c r="E41" i="72"/>
  <c r="K40" i="72"/>
  <c r="M40" i="72" s="1"/>
  <c r="E40" i="72"/>
  <c r="K39" i="72"/>
  <c r="M39" i="72" s="1"/>
  <c r="H39" i="72"/>
  <c r="E39" i="72"/>
  <c r="K38" i="72"/>
  <c r="M38" i="72" s="1"/>
  <c r="E38" i="72"/>
  <c r="K37" i="72"/>
  <c r="M37" i="72" s="1"/>
  <c r="H37" i="72"/>
  <c r="E37" i="72"/>
  <c r="K36" i="72"/>
  <c r="M36" i="72" s="1"/>
  <c r="H36" i="72"/>
  <c r="E36" i="72"/>
  <c r="M35" i="72"/>
  <c r="K35" i="72"/>
  <c r="E35" i="72"/>
  <c r="M34" i="72"/>
  <c r="K34" i="72"/>
  <c r="E34" i="72"/>
  <c r="K33" i="72"/>
  <c r="M33" i="72" s="1"/>
  <c r="E33" i="72"/>
  <c r="K32" i="72"/>
  <c r="M32" i="72" s="1"/>
  <c r="E32" i="72"/>
  <c r="M31" i="72"/>
  <c r="E31" i="72"/>
  <c r="K30" i="72"/>
  <c r="M30" i="72" s="1"/>
  <c r="E30" i="72"/>
  <c r="K29" i="72"/>
  <c r="M29" i="72" s="1"/>
  <c r="E29" i="72"/>
  <c r="K28" i="72"/>
  <c r="E28" i="72"/>
  <c r="J27" i="72"/>
  <c r="M27" i="72" s="1"/>
  <c r="E27" i="72"/>
  <c r="J26" i="72"/>
  <c r="M26" i="72" s="1"/>
  <c r="E26" i="72"/>
  <c r="J25" i="72"/>
  <c r="M25" i="72" s="1"/>
  <c r="H25" i="72"/>
  <c r="E25" i="72"/>
  <c r="J24" i="72"/>
  <c r="M24" i="72" s="1"/>
  <c r="H24" i="72"/>
  <c r="E24" i="72"/>
  <c r="J23" i="72"/>
  <c r="M23" i="72" s="1"/>
  <c r="H23" i="72"/>
  <c r="E23" i="72"/>
  <c r="J22" i="72"/>
  <c r="M22" i="72" s="1"/>
  <c r="H22" i="72"/>
  <c r="E22" i="72"/>
  <c r="J21" i="72"/>
  <c r="M21" i="72" s="1"/>
  <c r="E21" i="72"/>
  <c r="J20" i="72"/>
  <c r="M20" i="72" s="1"/>
  <c r="H20" i="72"/>
  <c r="E20" i="72"/>
  <c r="J19" i="72"/>
  <c r="M19" i="72" s="1"/>
  <c r="E19" i="72"/>
  <c r="J18" i="72"/>
  <c r="M18" i="72" s="1"/>
  <c r="E18" i="72"/>
  <c r="J17" i="72"/>
  <c r="M17" i="72" s="1"/>
  <c r="E17" i="72"/>
  <c r="J16" i="72"/>
  <c r="M16" i="72" s="1"/>
  <c r="H16" i="72"/>
  <c r="E16" i="72"/>
  <c r="J15" i="72"/>
  <c r="M15" i="72" s="1"/>
  <c r="E15" i="72"/>
  <c r="M75" i="71"/>
  <c r="H75" i="71"/>
  <c r="E75" i="71"/>
  <c r="M74" i="71"/>
  <c r="E74" i="71"/>
  <c r="M73" i="71"/>
  <c r="E73" i="71"/>
  <c r="M72" i="71"/>
  <c r="E72" i="71"/>
  <c r="M71" i="71"/>
  <c r="E71" i="71"/>
  <c r="J70" i="71"/>
  <c r="M70" i="71" s="1"/>
  <c r="H70" i="71"/>
  <c r="E70" i="71"/>
  <c r="K69" i="71"/>
  <c r="M69" i="71" s="1"/>
  <c r="E69" i="71"/>
  <c r="K68" i="71"/>
  <c r="M68" i="71" s="1"/>
  <c r="H68" i="71"/>
  <c r="E68" i="71"/>
  <c r="K67" i="71"/>
  <c r="M67" i="71" s="1"/>
  <c r="E67" i="71"/>
  <c r="L66" i="71"/>
  <c r="M66" i="71" s="1"/>
  <c r="E66" i="71"/>
  <c r="L65" i="71"/>
  <c r="M65" i="71" s="1"/>
  <c r="E65" i="71"/>
  <c r="L64" i="71"/>
  <c r="M64" i="71" s="1"/>
  <c r="E64" i="71"/>
  <c r="L63" i="71"/>
  <c r="M63" i="71" s="1"/>
  <c r="E63" i="71"/>
  <c r="L62" i="71"/>
  <c r="M62" i="71" s="1"/>
  <c r="E62" i="71"/>
  <c r="L61" i="71"/>
  <c r="M61" i="71" s="1"/>
  <c r="E61" i="71"/>
  <c r="L60" i="71"/>
  <c r="M60" i="71" s="1"/>
  <c r="E60" i="71"/>
  <c r="L59" i="71"/>
  <c r="M59" i="71" s="1"/>
  <c r="E59" i="71"/>
  <c r="L58" i="71"/>
  <c r="M58" i="71" s="1"/>
  <c r="E58" i="71"/>
  <c r="M57" i="71"/>
  <c r="L57" i="71"/>
  <c r="E57" i="71"/>
  <c r="L56" i="71"/>
  <c r="M56" i="71" s="1"/>
  <c r="E56" i="71"/>
  <c r="L55" i="71"/>
  <c r="M55" i="71" s="1"/>
  <c r="E55" i="71"/>
  <c r="L54" i="71"/>
  <c r="M54" i="71" s="1"/>
  <c r="E54" i="71"/>
  <c r="L53" i="71"/>
  <c r="M53" i="71" s="1"/>
  <c r="E53" i="71"/>
  <c r="L52" i="71"/>
  <c r="M52" i="71" s="1"/>
  <c r="H52" i="71"/>
  <c r="I52" i="71" s="1"/>
  <c r="E52" i="71"/>
  <c r="L51" i="71"/>
  <c r="M51" i="71" s="1"/>
  <c r="E51" i="71"/>
  <c r="L50" i="71"/>
  <c r="M50" i="71" s="1"/>
  <c r="E50" i="71"/>
  <c r="L49" i="71"/>
  <c r="M49" i="71" s="1"/>
  <c r="H49" i="71"/>
  <c r="I49" i="71" s="1"/>
  <c r="E49" i="71"/>
  <c r="L48" i="71"/>
  <c r="M48" i="71" s="1"/>
  <c r="E48" i="71"/>
  <c r="L47" i="71"/>
  <c r="M47" i="71" s="1"/>
  <c r="E47" i="71"/>
  <c r="L46" i="71"/>
  <c r="M46" i="71" s="1"/>
  <c r="E46" i="71"/>
  <c r="J45" i="71"/>
  <c r="M45" i="71" s="1"/>
  <c r="E45" i="71"/>
  <c r="J44" i="71"/>
  <c r="M44" i="71" s="1"/>
  <c r="E44" i="71"/>
  <c r="K43" i="71"/>
  <c r="M43" i="71" s="1"/>
  <c r="E43" i="71"/>
  <c r="K42" i="71"/>
  <c r="M42" i="71" s="1"/>
  <c r="E42" i="71"/>
  <c r="K41" i="71"/>
  <c r="M41" i="71" s="1"/>
  <c r="E41" i="71"/>
  <c r="K40" i="71"/>
  <c r="M40" i="71" s="1"/>
  <c r="E40" i="71"/>
  <c r="K39" i="71"/>
  <c r="M39" i="71" s="1"/>
  <c r="E39" i="71"/>
  <c r="K38" i="71"/>
  <c r="M38" i="71" s="1"/>
  <c r="H38" i="71"/>
  <c r="E38" i="71"/>
  <c r="K37" i="71"/>
  <c r="M37" i="71" s="1"/>
  <c r="E37" i="71"/>
  <c r="K36" i="71"/>
  <c r="M36" i="71" s="1"/>
  <c r="E36" i="71"/>
  <c r="K35" i="71"/>
  <c r="M35" i="71" s="1"/>
  <c r="E35" i="71"/>
  <c r="M34" i="71"/>
  <c r="K34" i="71"/>
  <c r="H34" i="71"/>
  <c r="E34" i="71"/>
  <c r="K33" i="71"/>
  <c r="M33" i="71" s="1"/>
  <c r="H33" i="71"/>
  <c r="E33" i="71"/>
  <c r="M32" i="71"/>
  <c r="K32" i="71"/>
  <c r="E32" i="71"/>
  <c r="M31" i="71"/>
  <c r="E31" i="71"/>
  <c r="K30" i="71"/>
  <c r="M30" i="71" s="1"/>
  <c r="E30" i="71"/>
  <c r="M29" i="71"/>
  <c r="K29" i="71"/>
  <c r="E29" i="71"/>
  <c r="K28" i="71"/>
  <c r="E28" i="71"/>
  <c r="J27" i="71"/>
  <c r="M27" i="71" s="1"/>
  <c r="E27" i="71"/>
  <c r="J26" i="71"/>
  <c r="M26" i="71" s="1"/>
  <c r="E26" i="71"/>
  <c r="J25" i="71"/>
  <c r="M25" i="71" s="1"/>
  <c r="E25" i="71"/>
  <c r="J24" i="71"/>
  <c r="M24" i="71" s="1"/>
  <c r="E24" i="71"/>
  <c r="M23" i="71"/>
  <c r="J23" i="71"/>
  <c r="E23" i="71"/>
  <c r="J22" i="71"/>
  <c r="M22" i="71" s="1"/>
  <c r="H22" i="71"/>
  <c r="E22" i="71"/>
  <c r="J21" i="71"/>
  <c r="M21" i="71" s="1"/>
  <c r="E21" i="71"/>
  <c r="J20" i="71"/>
  <c r="M20" i="71" s="1"/>
  <c r="E20" i="71"/>
  <c r="J19" i="71"/>
  <c r="M19" i="71" s="1"/>
  <c r="H19" i="71"/>
  <c r="E19" i="71"/>
  <c r="J18" i="71"/>
  <c r="M18" i="71" s="1"/>
  <c r="E18" i="71"/>
  <c r="J17" i="71"/>
  <c r="M17" i="71" s="1"/>
  <c r="E17" i="71"/>
  <c r="J16" i="71"/>
  <c r="M16" i="71" s="1"/>
  <c r="H16" i="71"/>
  <c r="E16" i="71"/>
  <c r="J15" i="71"/>
  <c r="M15" i="71" s="1"/>
  <c r="E15" i="71"/>
  <c r="M75" i="70"/>
  <c r="E75" i="70"/>
  <c r="M74" i="70"/>
  <c r="C76" i="70" s="1"/>
  <c r="H74" i="70"/>
  <c r="E74" i="70"/>
  <c r="M73" i="70"/>
  <c r="E73" i="70"/>
  <c r="M72" i="70"/>
  <c r="E72" i="70"/>
  <c r="M71" i="70"/>
  <c r="E71" i="70"/>
  <c r="J70" i="70"/>
  <c r="M70" i="70" s="1"/>
  <c r="E70" i="70"/>
  <c r="K69" i="70"/>
  <c r="M69" i="70" s="1"/>
  <c r="E69" i="70"/>
  <c r="K68" i="70"/>
  <c r="M68" i="70" s="1"/>
  <c r="E68" i="70"/>
  <c r="K67" i="70"/>
  <c r="M67" i="70" s="1"/>
  <c r="E67" i="70"/>
  <c r="L66" i="70"/>
  <c r="M66" i="70" s="1"/>
  <c r="H66" i="70"/>
  <c r="I66" i="70" s="1"/>
  <c r="E66" i="70"/>
  <c r="L65" i="70"/>
  <c r="M65" i="70" s="1"/>
  <c r="H65" i="70"/>
  <c r="I65" i="70" s="1"/>
  <c r="E65" i="70"/>
  <c r="M64" i="70"/>
  <c r="L64" i="70"/>
  <c r="E64" i="70"/>
  <c r="L63" i="70"/>
  <c r="M63" i="70" s="1"/>
  <c r="H63" i="70"/>
  <c r="I63" i="70" s="1"/>
  <c r="E63" i="70"/>
  <c r="L62" i="70"/>
  <c r="M62" i="70" s="1"/>
  <c r="E62" i="70"/>
  <c r="L61" i="70"/>
  <c r="M61" i="70" s="1"/>
  <c r="E61" i="70"/>
  <c r="L60" i="70"/>
  <c r="M60" i="70" s="1"/>
  <c r="E60" i="70"/>
  <c r="L59" i="70"/>
  <c r="M59" i="70" s="1"/>
  <c r="E59" i="70"/>
  <c r="L58" i="70"/>
  <c r="M58" i="70" s="1"/>
  <c r="E58" i="70"/>
  <c r="L57" i="70"/>
  <c r="M57" i="70" s="1"/>
  <c r="E57" i="70"/>
  <c r="L56" i="70"/>
  <c r="M56" i="70" s="1"/>
  <c r="E56" i="70"/>
  <c r="L55" i="70"/>
  <c r="M55" i="70" s="1"/>
  <c r="E55" i="70"/>
  <c r="L54" i="70"/>
  <c r="M54" i="70" s="1"/>
  <c r="E54" i="70"/>
  <c r="L53" i="70"/>
  <c r="M53" i="70" s="1"/>
  <c r="E53" i="70"/>
  <c r="L52" i="70"/>
  <c r="M52" i="70" s="1"/>
  <c r="E52" i="70"/>
  <c r="L51" i="70"/>
  <c r="M51" i="70" s="1"/>
  <c r="E51" i="70"/>
  <c r="L50" i="70"/>
  <c r="M50" i="70" s="1"/>
  <c r="H50" i="70"/>
  <c r="I50" i="70" s="1"/>
  <c r="E50" i="70"/>
  <c r="L49" i="70"/>
  <c r="M49" i="70" s="1"/>
  <c r="H49" i="70"/>
  <c r="I49" i="70" s="1"/>
  <c r="E49" i="70"/>
  <c r="L48" i="70"/>
  <c r="M48" i="70" s="1"/>
  <c r="E48" i="70"/>
  <c r="L47" i="70"/>
  <c r="M47" i="70" s="1"/>
  <c r="E47" i="70"/>
  <c r="L46" i="70"/>
  <c r="E46" i="70"/>
  <c r="J45" i="70"/>
  <c r="M45" i="70" s="1"/>
  <c r="E45" i="70"/>
  <c r="M44" i="70"/>
  <c r="J44" i="70"/>
  <c r="E44" i="70"/>
  <c r="K43" i="70"/>
  <c r="M43" i="70" s="1"/>
  <c r="E43" i="70"/>
  <c r="K42" i="70"/>
  <c r="M42" i="70" s="1"/>
  <c r="E42" i="70"/>
  <c r="K41" i="70"/>
  <c r="M41" i="70" s="1"/>
  <c r="E41" i="70"/>
  <c r="K40" i="70"/>
  <c r="M40" i="70" s="1"/>
  <c r="E40" i="70"/>
  <c r="M39" i="70"/>
  <c r="K39" i="70"/>
  <c r="E39" i="70"/>
  <c r="K38" i="70"/>
  <c r="M38" i="70" s="1"/>
  <c r="E38" i="70"/>
  <c r="K37" i="70"/>
  <c r="M37" i="70" s="1"/>
  <c r="E37" i="70"/>
  <c r="K36" i="70"/>
  <c r="M36" i="70" s="1"/>
  <c r="E36" i="70"/>
  <c r="K35" i="70"/>
  <c r="M35" i="70" s="1"/>
  <c r="E35" i="70"/>
  <c r="M34" i="70"/>
  <c r="K34" i="70"/>
  <c r="H34" i="70"/>
  <c r="E34" i="70"/>
  <c r="K33" i="70"/>
  <c r="M33" i="70" s="1"/>
  <c r="E33" i="70"/>
  <c r="K32" i="70"/>
  <c r="M32" i="70" s="1"/>
  <c r="E32" i="70"/>
  <c r="M31" i="70"/>
  <c r="E31" i="70"/>
  <c r="K30" i="70"/>
  <c r="M30" i="70" s="1"/>
  <c r="E30" i="70"/>
  <c r="K29" i="70"/>
  <c r="E29" i="70"/>
  <c r="K28" i="70"/>
  <c r="M28" i="70" s="1"/>
  <c r="E28" i="70"/>
  <c r="J27" i="70"/>
  <c r="M27" i="70" s="1"/>
  <c r="E27" i="70"/>
  <c r="J26" i="70"/>
  <c r="M26" i="70" s="1"/>
  <c r="H26" i="70"/>
  <c r="E26" i="70"/>
  <c r="J25" i="70"/>
  <c r="M25" i="70" s="1"/>
  <c r="E25" i="70"/>
  <c r="J24" i="70"/>
  <c r="M24" i="70" s="1"/>
  <c r="E24" i="70"/>
  <c r="J23" i="70"/>
  <c r="M23" i="70" s="1"/>
  <c r="E23" i="70"/>
  <c r="J22" i="70"/>
  <c r="M22" i="70" s="1"/>
  <c r="E22" i="70"/>
  <c r="J21" i="70"/>
  <c r="M21" i="70" s="1"/>
  <c r="E21" i="70"/>
  <c r="J20" i="70"/>
  <c r="M20" i="70" s="1"/>
  <c r="E20" i="70"/>
  <c r="M19" i="70"/>
  <c r="J19" i="70"/>
  <c r="H19" i="70"/>
  <c r="E19" i="70"/>
  <c r="J18" i="70"/>
  <c r="M18" i="70" s="1"/>
  <c r="H18" i="70"/>
  <c r="E18" i="70"/>
  <c r="J17" i="70"/>
  <c r="M17" i="70" s="1"/>
  <c r="H17" i="70"/>
  <c r="E17" i="70"/>
  <c r="M16" i="70"/>
  <c r="J16" i="70"/>
  <c r="H16" i="70"/>
  <c r="E16" i="70"/>
  <c r="J15" i="70"/>
  <c r="E15" i="70"/>
  <c r="M75" i="69"/>
  <c r="E75" i="69"/>
  <c r="M74" i="69"/>
  <c r="H74" i="69"/>
  <c r="E74" i="69"/>
  <c r="M73" i="69"/>
  <c r="E73" i="69"/>
  <c r="M72" i="69"/>
  <c r="E72" i="69"/>
  <c r="M71" i="69"/>
  <c r="C76" i="69" s="1"/>
  <c r="E71" i="69"/>
  <c r="M70" i="69"/>
  <c r="J70" i="69"/>
  <c r="E70" i="69"/>
  <c r="K69" i="69"/>
  <c r="M69" i="69" s="1"/>
  <c r="E69" i="69"/>
  <c r="K68" i="69"/>
  <c r="M68" i="69" s="1"/>
  <c r="E68" i="69"/>
  <c r="K67" i="69"/>
  <c r="M67" i="69" s="1"/>
  <c r="E67" i="69"/>
  <c r="L66" i="69"/>
  <c r="M66" i="69" s="1"/>
  <c r="E66" i="69"/>
  <c r="L65" i="69"/>
  <c r="M65" i="69" s="1"/>
  <c r="E65" i="69"/>
  <c r="L64" i="69"/>
  <c r="M64" i="69" s="1"/>
  <c r="E64" i="69"/>
  <c r="L63" i="69"/>
  <c r="M63" i="69" s="1"/>
  <c r="E63" i="69"/>
  <c r="L62" i="69"/>
  <c r="M62" i="69" s="1"/>
  <c r="H62" i="69"/>
  <c r="I62" i="69" s="1"/>
  <c r="E62" i="69"/>
  <c r="L61" i="69"/>
  <c r="M61" i="69" s="1"/>
  <c r="E61" i="69"/>
  <c r="L60" i="69"/>
  <c r="M60" i="69" s="1"/>
  <c r="E60" i="69"/>
  <c r="L59" i="69"/>
  <c r="M59" i="69" s="1"/>
  <c r="E59" i="69"/>
  <c r="L58" i="69"/>
  <c r="M58" i="69" s="1"/>
  <c r="E58" i="69"/>
  <c r="L57" i="69"/>
  <c r="M57" i="69" s="1"/>
  <c r="E57" i="69"/>
  <c r="L56" i="69"/>
  <c r="M56" i="69" s="1"/>
  <c r="E56" i="69"/>
  <c r="L55" i="69"/>
  <c r="M55" i="69" s="1"/>
  <c r="E55" i="69"/>
  <c r="L54" i="69"/>
  <c r="M54" i="69" s="1"/>
  <c r="E54" i="69"/>
  <c r="M53" i="69"/>
  <c r="L53" i="69"/>
  <c r="E53" i="69"/>
  <c r="L52" i="69"/>
  <c r="M52" i="69" s="1"/>
  <c r="E52" i="69"/>
  <c r="L51" i="69"/>
  <c r="M51" i="69" s="1"/>
  <c r="E51" i="69"/>
  <c r="L50" i="69"/>
  <c r="M50" i="69" s="1"/>
  <c r="E50" i="69"/>
  <c r="M49" i="69"/>
  <c r="L49" i="69"/>
  <c r="E49" i="69"/>
  <c r="L48" i="69"/>
  <c r="M48" i="69" s="1"/>
  <c r="E48" i="69"/>
  <c r="L47" i="69"/>
  <c r="M47" i="69" s="1"/>
  <c r="E47" i="69"/>
  <c r="L46" i="69"/>
  <c r="E46" i="69"/>
  <c r="J45" i="69"/>
  <c r="M45" i="69" s="1"/>
  <c r="H45" i="69"/>
  <c r="E45" i="69"/>
  <c r="M44" i="69"/>
  <c r="J44" i="69"/>
  <c r="E44" i="69"/>
  <c r="K43" i="69"/>
  <c r="M43" i="69" s="1"/>
  <c r="H43" i="69"/>
  <c r="E43" i="69"/>
  <c r="M42" i="69"/>
  <c r="K42" i="69"/>
  <c r="E42" i="69"/>
  <c r="K41" i="69"/>
  <c r="M41" i="69" s="1"/>
  <c r="H41" i="69"/>
  <c r="E41" i="69"/>
  <c r="K40" i="69"/>
  <c r="M40" i="69" s="1"/>
  <c r="E40" i="69"/>
  <c r="K39" i="69"/>
  <c r="M39" i="69" s="1"/>
  <c r="E39" i="69"/>
  <c r="K38" i="69"/>
  <c r="M38" i="69" s="1"/>
  <c r="E38" i="69"/>
  <c r="K37" i="69"/>
  <c r="M37" i="69" s="1"/>
  <c r="E37" i="69"/>
  <c r="K36" i="69"/>
  <c r="M36" i="69" s="1"/>
  <c r="E36" i="69"/>
  <c r="K35" i="69"/>
  <c r="M35" i="69" s="1"/>
  <c r="E35" i="69"/>
  <c r="M34" i="69"/>
  <c r="K34" i="69"/>
  <c r="E34" i="69"/>
  <c r="M33" i="69"/>
  <c r="K33" i="69"/>
  <c r="E33" i="69"/>
  <c r="K32" i="69"/>
  <c r="M32" i="69" s="1"/>
  <c r="E32" i="69"/>
  <c r="M31" i="69"/>
  <c r="H31" i="69"/>
  <c r="E31" i="69"/>
  <c r="K30" i="69"/>
  <c r="M30" i="69" s="1"/>
  <c r="E30" i="69"/>
  <c r="K29" i="69"/>
  <c r="M29" i="69" s="1"/>
  <c r="H29" i="69"/>
  <c r="E29" i="69"/>
  <c r="K28" i="69"/>
  <c r="E28" i="69"/>
  <c r="J27" i="69"/>
  <c r="M27" i="69" s="1"/>
  <c r="E27" i="69"/>
  <c r="J26" i="69"/>
  <c r="M26" i="69" s="1"/>
  <c r="H26" i="69"/>
  <c r="E26" i="69"/>
  <c r="J25" i="69"/>
  <c r="M25" i="69" s="1"/>
  <c r="E25" i="69"/>
  <c r="M24" i="69"/>
  <c r="J24" i="69"/>
  <c r="E24" i="69"/>
  <c r="J23" i="69"/>
  <c r="M23" i="69" s="1"/>
  <c r="E23" i="69"/>
  <c r="J22" i="69"/>
  <c r="M22" i="69" s="1"/>
  <c r="H22" i="69"/>
  <c r="E22" i="69"/>
  <c r="J21" i="69"/>
  <c r="M21" i="69" s="1"/>
  <c r="E21" i="69"/>
  <c r="J20" i="69"/>
  <c r="M20" i="69" s="1"/>
  <c r="E20" i="69"/>
  <c r="J19" i="69"/>
  <c r="M19" i="69" s="1"/>
  <c r="E19" i="69"/>
  <c r="J18" i="69"/>
  <c r="M18" i="69" s="1"/>
  <c r="E18" i="69"/>
  <c r="J17" i="69"/>
  <c r="M17" i="69" s="1"/>
  <c r="E17" i="69"/>
  <c r="M16" i="69"/>
  <c r="J16" i="69"/>
  <c r="E16" i="69"/>
  <c r="J15" i="69"/>
  <c r="E15" i="69"/>
  <c r="M75" i="68"/>
  <c r="H75" i="68"/>
  <c r="E75" i="68"/>
  <c r="M74" i="68"/>
  <c r="H74" i="68"/>
  <c r="E74" i="68"/>
  <c r="M73" i="68"/>
  <c r="H73" i="68"/>
  <c r="E73" i="68"/>
  <c r="M72" i="68"/>
  <c r="E72" i="68"/>
  <c r="M71" i="68"/>
  <c r="H71" i="68"/>
  <c r="E71" i="68"/>
  <c r="J70" i="68"/>
  <c r="M70" i="68" s="1"/>
  <c r="E70" i="68"/>
  <c r="K69" i="68"/>
  <c r="M69" i="68" s="1"/>
  <c r="E69" i="68"/>
  <c r="K68" i="68"/>
  <c r="M68" i="68" s="1"/>
  <c r="E68" i="68"/>
  <c r="K67" i="68"/>
  <c r="M67" i="68" s="1"/>
  <c r="E67" i="68"/>
  <c r="L66" i="68"/>
  <c r="M66" i="68" s="1"/>
  <c r="E66" i="68"/>
  <c r="L65" i="68"/>
  <c r="M65" i="68" s="1"/>
  <c r="E65" i="68"/>
  <c r="L64" i="68"/>
  <c r="M64" i="68" s="1"/>
  <c r="E64" i="68"/>
  <c r="L63" i="68"/>
  <c r="M63" i="68" s="1"/>
  <c r="E63" i="68"/>
  <c r="L62" i="68"/>
  <c r="M62" i="68" s="1"/>
  <c r="E62" i="68"/>
  <c r="L61" i="68"/>
  <c r="M61" i="68" s="1"/>
  <c r="E61" i="68"/>
  <c r="L60" i="68"/>
  <c r="M60" i="68" s="1"/>
  <c r="H60" i="68"/>
  <c r="I60" i="68" s="1"/>
  <c r="E60" i="68"/>
  <c r="L59" i="68"/>
  <c r="M59" i="68" s="1"/>
  <c r="E59" i="68"/>
  <c r="L58" i="68"/>
  <c r="M58" i="68" s="1"/>
  <c r="E58" i="68"/>
  <c r="L57" i="68"/>
  <c r="M57" i="68" s="1"/>
  <c r="H57" i="68"/>
  <c r="I57" i="68" s="1"/>
  <c r="E57" i="68"/>
  <c r="L56" i="68"/>
  <c r="M56" i="68" s="1"/>
  <c r="H56" i="68"/>
  <c r="I56" i="68" s="1"/>
  <c r="E56" i="68"/>
  <c r="L55" i="68"/>
  <c r="M55" i="68" s="1"/>
  <c r="E55" i="68"/>
  <c r="L54" i="68"/>
  <c r="M54" i="68" s="1"/>
  <c r="H54" i="68"/>
  <c r="I54" i="68" s="1"/>
  <c r="E54" i="68"/>
  <c r="L53" i="68"/>
  <c r="M53" i="68" s="1"/>
  <c r="E53" i="68"/>
  <c r="L52" i="68"/>
  <c r="M52" i="68" s="1"/>
  <c r="E52" i="68"/>
  <c r="L51" i="68"/>
  <c r="M51" i="68" s="1"/>
  <c r="E51" i="68"/>
  <c r="L50" i="68"/>
  <c r="M50" i="68" s="1"/>
  <c r="E50" i="68"/>
  <c r="L49" i="68"/>
  <c r="M49" i="68" s="1"/>
  <c r="E49" i="68"/>
  <c r="L48" i="68"/>
  <c r="M48" i="68" s="1"/>
  <c r="E48" i="68"/>
  <c r="L47" i="68"/>
  <c r="M47" i="68" s="1"/>
  <c r="E47" i="68"/>
  <c r="L46" i="68"/>
  <c r="E46" i="68"/>
  <c r="J45" i="68"/>
  <c r="M45" i="68" s="1"/>
  <c r="E45" i="68"/>
  <c r="J44" i="68"/>
  <c r="M44" i="68" s="1"/>
  <c r="E44" i="68"/>
  <c r="K43" i="68"/>
  <c r="M43" i="68" s="1"/>
  <c r="H43" i="68"/>
  <c r="E43" i="68"/>
  <c r="K42" i="68"/>
  <c r="M42" i="68" s="1"/>
  <c r="H42" i="68"/>
  <c r="E42" i="68"/>
  <c r="K41" i="68"/>
  <c r="M41" i="68" s="1"/>
  <c r="E41" i="68"/>
  <c r="K40" i="68"/>
  <c r="M40" i="68" s="1"/>
  <c r="H40" i="68"/>
  <c r="E40" i="68"/>
  <c r="K39" i="68"/>
  <c r="M39" i="68" s="1"/>
  <c r="H39" i="68"/>
  <c r="E39" i="68"/>
  <c r="K38" i="68"/>
  <c r="M38" i="68" s="1"/>
  <c r="E38" i="68"/>
  <c r="K37" i="68"/>
  <c r="M37" i="68" s="1"/>
  <c r="E37" i="68"/>
  <c r="K36" i="68"/>
  <c r="M36" i="68" s="1"/>
  <c r="E36" i="68"/>
  <c r="K35" i="68"/>
  <c r="M35" i="68" s="1"/>
  <c r="E35" i="68"/>
  <c r="M34" i="68"/>
  <c r="K34" i="68"/>
  <c r="E34" i="68"/>
  <c r="K33" i="68"/>
  <c r="M33" i="68" s="1"/>
  <c r="E33" i="68"/>
  <c r="K32" i="68"/>
  <c r="M32" i="68" s="1"/>
  <c r="E32" i="68"/>
  <c r="M31" i="68"/>
  <c r="E31" i="68"/>
  <c r="K30" i="68"/>
  <c r="M30" i="68" s="1"/>
  <c r="E30" i="68"/>
  <c r="K29" i="68"/>
  <c r="M29" i="68" s="1"/>
  <c r="E29" i="68"/>
  <c r="K28" i="68"/>
  <c r="E28" i="68"/>
  <c r="M27" i="68"/>
  <c r="J27" i="68"/>
  <c r="H27" i="68"/>
  <c r="E27" i="68"/>
  <c r="J26" i="68"/>
  <c r="M26" i="68" s="1"/>
  <c r="E26" i="68"/>
  <c r="J25" i="68"/>
  <c r="M25" i="68" s="1"/>
  <c r="H25" i="68"/>
  <c r="E25" i="68"/>
  <c r="J24" i="68"/>
  <c r="M24" i="68" s="1"/>
  <c r="E24" i="68"/>
  <c r="J23" i="68"/>
  <c r="M23" i="68" s="1"/>
  <c r="H23" i="68"/>
  <c r="E23" i="68"/>
  <c r="J22" i="68"/>
  <c r="M22" i="68" s="1"/>
  <c r="E22" i="68"/>
  <c r="J21" i="68"/>
  <c r="M21" i="68" s="1"/>
  <c r="E21" i="68"/>
  <c r="J20" i="68"/>
  <c r="M20" i="68" s="1"/>
  <c r="E20" i="68"/>
  <c r="J19" i="68"/>
  <c r="M19" i="68" s="1"/>
  <c r="E19" i="68"/>
  <c r="J18" i="68"/>
  <c r="M18" i="68" s="1"/>
  <c r="E18" i="68"/>
  <c r="J17" i="68"/>
  <c r="M17" i="68" s="1"/>
  <c r="E17" i="68"/>
  <c r="J16" i="68"/>
  <c r="E16" i="68"/>
  <c r="J15" i="68"/>
  <c r="M15" i="68" s="1"/>
  <c r="E15" i="68"/>
  <c r="M75" i="67"/>
  <c r="E75" i="67"/>
  <c r="M74" i="67"/>
  <c r="H74" i="67"/>
  <c r="E74" i="67"/>
  <c r="M73" i="67"/>
  <c r="H73" i="67"/>
  <c r="E73" i="67"/>
  <c r="M72" i="67"/>
  <c r="H72" i="67"/>
  <c r="E72" i="67"/>
  <c r="M71" i="67"/>
  <c r="E71" i="67"/>
  <c r="J70" i="67"/>
  <c r="M70" i="67" s="1"/>
  <c r="H70" i="67"/>
  <c r="E70" i="67"/>
  <c r="K69" i="67"/>
  <c r="M69" i="67" s="1"/>
  <c r="H69" i="67"/>
  <c r="E69" i="67"/>
  <c r="K68" i="67"/>
  <c r="M68" i="67" s="1"/>
  <c r="E68" i="67"/>
  <c r="K67" i="67"/>
  <c r="M67" i="67" s="1"/>
  <c r="E67" i="67"/>
  <c r="L66" i="67"/>
  <c r="M66" i="67" s="1"/>
  <c r="E66" i="67"/>
  <c r="L65" i="67"/>
  <c r="M65" i="67" s="1"/>
  <c r="E65" i="67"/>
  <c r="L64" i="67"/>
  <c r="M64" i="67" s="1"/>
  <c r="E64" i="67"/>
  <c r="L63" i="67"/>
  <c r="M63" i="67" s="1"/>
  <c r="E63" i="67"/>
  <c r="L62" i="67"/>
  <c r="M62" i="67" s="1"/>
  <c r="E62" i="67"/>
  <c r="L61" i="67"/>
  <c r="M61" i="67" s="1"/>
  <c r="E61" i="67"/>
  <c r="M60" i="67"/>
  <c r="L60" i="67"/>
  <c r="E60" i="67"/>
  <c r="L59" i="67"/>
  <c r="M59" i="67" s="1"/>
  <c r="E59" i="67"/>
  <c r="L58" i="67"/>
  <c r="M58" i="67" s="1"/>
  <c r="E58" i="67"/>
  <c r="L57" i="67"/>
  <c r="M57" i="67" s="1"/>
  <c r="H57" i="67"/>
  <c r="I57" i="67" s="1"/>
  <c r="E57" i="67"/>
  <c r="L56" i="67"/>
  <c r="M56" i="67" s="1"/>
  <c r="E56" i="67"/>
  <c r="L55" i="67"/>
  <c r="M55" i="67" s="1"/>
  <c r="E55" i="67"/>
  <c r="L54" i="67"/>
  <c r="M54" i="67" s="1"/>
  <c r="E54" i="67"/>
  <c r="L53" i="67"/>
  <c r="M53" i="67" s="1"/>
  <c r="H53" i="67"/>
  <c r="I53" i="67" s="1"/>
  <c r="E53" i="67"/>
  <c r="L52" i="67"/>
  <c r="M52" i="67" s="1"/>
  <c r="H52" i="67"/>
  <c r="I52" i="67" s="1"/>
  <c r="E52" i="67"/>
  <c r="L51" i="67"/>
  <c r="M51" i="67" s="1"/>
  <c r="E51" i="67"/>
  <c r="L50" i="67"/>
  <c r="M50" i="67" s="1"/>
  <c r="E50" i="67"/>
  <c r="L49" i="67"/>
  <c r="M49" i="67" s="1"/>
  <c r="E49" i="67"/>
  <c r="L48" i="67"/>
  <c r="M48" i="67" s="1"/>
  <c r="E48" i="67"/>
  <c r="L47" i="67"/>
  <c r="M47" i="67" s="1"/>
  <c r="E47" i="67"/>
  <c r="L46" i="67"/>
  <c r="M46" i="67" s="1"/>
  <c r="E46" i="67"/>
  <c r="J45" i="67"/>
  <c r="M45" i="67" s="1"/>
  <c r="E45" i="67"/>
  <c r="J44" i="67"/>
  <c r="M44" i="67" s="1"/>
  <c r="E44" i="67"/>
  <c r="K43" i="67"/>
  <c r="M43" i="67" s="1"/>
  <c r="E43" i="67"/>
  <c r="K42" i="67"/>
  <c r="M42" i="67" s="1"/>
  <c r="E42" i="67"/>
  <c r="M41" i="67"/>
  <c r="K41" i="67"/>
  <c r="E41" i="67"/>
  <c r="K40" i="67"/>
  <c r="M40" i="67" s="1"/>
  <c r="H40" i="67"/>
  <c r="E40" i="67"/>
  <c r="K39" i="67"/>
  <c r="M39" i="67" s="1"/>
  <c r="E39" i="67"/>
  <c r="K38" i="67"/>
  <c r="M38" i="67" s="1"/>
  <c r="E38" i="67"/>
  <c r="K37" i="67"/>
  <c r="M37" i="67" s="1"/>
  <c r="E37" i="67"/>
  <c r="K36" i="67"/>
  <c r="M36" i="67" s="1"/>
  <c r="E36" i="67"/>
  <c r="K35" i="67"/>
  <c r="M35" i="67" s="1"/>
  <c r="E35" i="67"/>
  <c r="M34" i="67"/>
  <c r="K34" i="67"/>
  <c r="E34" i="67"/>
  <c r="K33" i="67"/>
  <c r="M33" i="67" s="1"/>
  <c r="E33" i="67"/>
  <c r="K32" i="67"/>
  <c r="M32" i="67" s="1"/>
  <c r="E32" i="67"/>
  <c r="M31" i="67"/>
  <c r="E31" i="67"/>
  <c r="K30" i="67"/>
  <c r="M30" i="67" s="1"/>
  <c r="E30" i="67"/>
  <c r="K29" i="67"/>
  <c r="M29" i="67" s="1"/>
  <c r="E29" i="67"/>
  <c r="K28" i="67"/>
  <c r="E28" i="67"/>
  <c r="J27" i="67"/>
  <c r="M27" i="67" s="1"/>
  <c r="E27" i="67"/>
  <c r="J26" i="67"/>
  <c r="M26" i="67" s="1"/>
  <c r="H26" i="67"/>
  <c r="E26" i="67"/>
  <c r="J25" i="67"/>
  <c r="M25" i="67" s="1"/>
  <c r="H25" i="67"/>
  <c r="E25" i="67"/>
  <c r="J24" i="67"/>
  <c r="M24" i="67" s="1"/>
  <c r="H24" i="67"/>
  <c r="E24" i="67"/>
  <c r="J23" i="67"/>
  <c r="M23" i="67" s="1"/>
  <c r="H23" i="67"/>
  <c r="E23" i="67"/>
  <c r="M22" i="67"/>
  <c r="J22" i="67"/>
  <c r="H22" i="67"/>
  <c r="E22" i="67"/>
  <c r="J21" i="67"/>
  <c r="M21" i="67" s="1"/>
  <c r="H21" i="67"/>
  <c r="E21" i="67"/>
  <c r="J20" i="67"/>
  <c r="M20" i="67" s="1"/>
  <c r="H20" i="67"/>
  <c r="E20" i="67"/>
  <c r="J19" i="67"/>
  <c r="M19" i="67" s="1"/>
  <c r="E19" i="67"/>
  <c r="J18" i="67"/>
  <c r="M18" i="67" s="1"/>
  <c r="H18" i="67"/>
  <c r="E18" i="67"/>
  <c r="J17" i="67"/>
  <c r="M17" i="67" s="1"/>
  <c r="H17" i="67"/>
  <c r="E17" i="67"/>
  <c r="J16" i="67"/>
  <c r="E16" i="67"/>
  <c r="J15" i="67"/>
  <c r="M15" i="67" s="1"/>
  <c r="E15" i="67"/>
  <c r="M75" i="66"/>
  <c r="E75" i="66"/>
  <c r="M74" i="66"/>
  <c r="E74" i="66"/>
  <c r="M73" i="66"/>
  <c r="H73" i="66"/>
  <c r="E73" i="66"/>
  <c r="M72" i="66"/>
  <c r="E72" i="66"/>
  <c r="M71" i="66"/>
  <c r="H71" i="66"/>
  <c r="E71" i="66"/>
  <c r="J70" i="66"/>
  <c r="M70" i="66" s="1"/>
  <c r="H70" i="66"/>
  <c r="E70" i="66"/>
  <c r="K69" i="66"/>
  <c r="M69" i="66" s="1"/>
  <c r="E69" i="66"/>
  <c r="K68" i="66"/>
  <c r="M68" i="66" s="1"/>
  <c r="H68" i="66"/>
  <c r="E68" i="66"/>
  <c r="K67" i="66"/>
  <c r="M67" i="66" s="1"/>
  <c r="E67" i="66"/>
  <c r="M66" i="66"/>
  <c r="L66" i="66"/>
  <c r="H66" i="66"/>
  <c r="I66" i="66" s="1"/>
  <c r="E66" i="66"/>
  <c r="L65" i="66"/>
  <c r="M65" i="66" s="1"/>
  <c r="H65" i="66"/>
  <c r="I65" i="66" s="1"/>
  <c r="E65" i="66"/>
  <c r="L64" i="66"/>
  <c r="M64" i="66" s="1"/>
  <c r="E64" i="66"/>
  <c r="L63" i="66"/>
  <c r="M63" i="66" s="1"/>
  <c r="E63" i="66"/>
  <c r="L62" i="66"/>
  <c r="M62" i="66" s="1"/>
  <c r="E62" i="66"/>
  <c r="L61" i="66"/>
  <c r="M61" i="66" s="1"/>
  <c r="E61" i="66"/>
  <c r="L60" i="66"/>
  <c r="M60" i="66" s="1"/>
  <c r="E60" i="66"/>
  <c r="L59" i="66"/>
  <c r="M59" i="66" s="1"/>
  <c r="E59" i="66"/>
  <c r="L58" i="66"/>
  <c r="M58" i="66" s="1"/>
  <c r="E58" i="66"/>
  <c r="L57" i="66"/>
  <c r="M57" i="66" s="1"/>
  <c r="E57" i="66"/>
  <c r="L56" i="66"/>
  <c r="M56" i="66" s="1"/>
  <c r="E56" i="66"/>
  <c r="M55" i="66"/>
  <c r="L55" i="66"/>
  <c r="E55" i="66"/>
  <c r="L54" i="66"/>
  <c r="M54" i="66" s="1"/>
  <c r="H54" i="66"/>
  <c r="I54" i="66" s="1"/>
  <c r="E54" i="66"/>
  <c r="L53" i="66"/>
  <c r="M53" i="66" s="1"/>
  <c r="H53" i="66"/>
  <c r="I53" i="66" s="1"/>
  <c r="E53" i="66"/>
  <c r="L52" i="66"/>
  <c r="M52" i="66" s="1"/>
  <c r="H52" i="66"/>
  <c r="I52" i="66" s="1"/>
  <c r="E52" i="66"/>
  <c r="L51" i="66"/>
  <c r="M51" i="66" s="1"/>
  <c r="H51" i="66"/>
  <c r="I51" i="66" s="1"/>
  <c r="E51" i="66"/>
  <c r="L50" i="66"/>
  <c r="M50" i="66" s="1"/>
  <c r="H50" i="66"/>
  <c r="I50" i="66" s="1"/>
  <c r="E50" i="66"/>
  <c r="L49" i="66"/>
  <c r="M49" i="66" s="1"/>
  <c r="H49" i="66"/>
  <c r="I49" i="66" s="1"/>
  <c r="E49" i="66"/>
  <c r="L48" i="66"/>
  <c r="M48" i="66" s="1"/>
  <c r="E48" i="66"/>
  <c r="L47" i="66"/>
  <c r="E47" i="66"/>
  <c r="L46" i="66"/>
  <c r="M46" i="66" s="1"/>
  <c r="E46" i="66"/>
  <c r="J45" i="66"/>
  <c r="M45" i="66" s="1"/>
  <c r="E45" i="66"/>
  <c r="J44" i="66"/>
  <c r="M44" i="66" s="1"/>
  <c r="E44" i="66"/>
  <c r="K43" i="66"/>
  <c r="M43" i="66" s="1"/>
  <c r="E43" i="66"/>
  <c r="M42" i="66"/>
  <c r="K42" i="66"/>
  <c r="E42" i="66"/>
  <c r="K41" i="66"/>
  <c r="M41" i="66" s="1"/>
  <c r="E41" i="66"/>
  <c r="K40" i="66"/>
  <c r="M40" i="66" s="1"/>
  <c r="E40" i="66"/>
  <c r="K39" i="66"/>
  <c r="M39" i="66" s="1"/>
  <c r="E39" i="66"/>
  <c r="K38" i="66"/>
  <c r="M38" i="66" s="1"/>
  <c r="H38" i="66"/>
  <c r="E38" i="66"/>
  <c r="K37" i="66"/>
  <c r="M37" i="66" s="1"/>
  <c r="H37" i="66"/>
  <c r="E37" i="66"/>
  <c r="K36" i="66"/>
  <c r="H36" i="66"/>
  <c r="E36" i="66"/>
  <c r="K35" i="66"/>
  <c r="M35" i="66" s="1"/>
  <c r="E35" i="66"/>
  <c r="M34" i="66"/>
  <c r="K34" i="66"/>
  <c r="H34" i="66"/>
  <c r="E34" i="66"/>
  <c r="K33" i="66"/>
  <c r="M33" i="66" s="1"/>
  <c r="E33" i="66"/>
  <c r="K32" i="66"/>
  <c r="M32" i="66" s="1"/>
  <c r="E32" i="66"/>
  <c r="M31" i="66"/>
  <c r="E31" i="66"/>
  <c r="K30" i="66"/>
  <c r="M30" i="66" s="1"/>
  <c r="E30" i="66"/>
  <c r="K29" i="66"/>
  <c r="M29" i="66" s="1"/>
  <c r="E29" i="66"/>
  <c r="K28" i="66"/>
  <c r="M28" i="66" s="1"/>
  <c r="E28" i="66"/>
  <c r="J27" i="66"/>
  <c r="M27" i="66" s="1"/>
  <c r="E27" i="66"/>
  <c r="J26" i="66"/>
  <c r="M26" i="66" s="1"/>
  <c r="H26" i="66"/>
  <c r="E26" i="66"/>
  <c r="J25" i="66"/>
  <c r="M25" i="66" s="1"/>
  <c r="E25" i="66"/>
  <c r="J24" i="66"/>
  <c r="M24" i="66" s="1"/>
  <c r="E24" i="66"/>
  <c r="J23" i="66"/>
  <c r="M23" i="66" s="1"/>
  <c r="H23" i="66"/>
  <c r="E23" i="66"/>
  <c r="J22" i="66"/>
  <c r="M22" i="66" s="1"/>
  <c r="H22" i="66"/>
  <c r="E22" i="66"/>
  <c r="J21" i="66"/>
  <c r="M21" i="66" s="1"/>
  <c r="H21" i="66"/>
  <c r="E21" i="66"/>
  <c r="J20" i="66"/>
  <c r="M20" i="66" s="1"/>
  <c r="H20" i="66"/>
  <c r="E20" i="66"/>
  <c r="J19" i="66"/>
  <c r="M19" i="66" s="1"/>
  <c r="H19" i="66"/>
  <c r="E19" i="66"/>
  <c r="J18" i="66"/>
  <c r="M18" i="66" s="1"/>
  <c r="H18" i="66"/>
  <c r="E18" i="66"/>
  <c r="J17" i="66"/>
  <c r="M17" i="66" s="1"/>
  <c r="H17" i="66"/>
  <c r="E17" i="66"/>
  <c r="J16" i="66"/>
  <c r="M16" i="66" s="1"/>
  <c r="E16" i="66"/>
  <c r="J15" i="66"/>
  <c r="M15" i="66" s="1"/>
  <c r="E15" i="66"/>
  <c r="M75" i="64"/>
  <c r="E75" i="64"/>
  <c r="M74" i="64"/>
  <c r="E74" i="64"/>
  <c r="M73" i="64"/>
  <c r="E73" i="64"/>
  <c r="M72" i="64"/>
  <c r="E72" i="64"/>
  <c r="M71" i="64"/>
  <c r="E71" i="64"/>
  <c r="M70" i="64"/>
  <c r="J70" i="64"/>
  <c r="E70" i="64"/>
  <c r="K69" i="64"/>
  <c r="M69" i="64" s="1"/>
  <c r="E69" i="64"/>
  <c r="K68" i="64"/>
  <c r="M68" i="64" s="1"/>
  <c r="E68" i="64"/>
  <c r="K67" i="64"/>
  <c r="M67" i="64" s="1"/>
  <c r="H67" i="64"/>
  <c r="E67" i="64"/>
  <c r="L66" i="64"/>
  <c r="M66" i="64" s="1"/>
  <c r="H66" i="64"/>
  <c r="I66" i="64" s="1"/>
  <c r="E66" i="64"/>
  <c r="L65" i="64"/>
  <c r="M65" i="64" s="1"/>
  <c r="E65" i="64"/>
  <c r="L64" i="64"/>
  <c r="M64" i="64" s="1"/>
  <c r="H64" i="64"/>
  <c r="I64" i="64" s="1"/>
  <c r="E64" i="64"/>
  <c r="L63" i="64"/>
  <c r="M63" i="64" s="1"/>
  <c r="E63" i="64"/>
  <c r="L62" i="64"/>
  <c r="M62" i="64" s="1"/>
  <c r="E62" i="64"/>
  <c r="L61" i="64"/>
  <c r="M61" i="64" s="1"/>
  <c r="E61" i="64"/>
  <c r="L60" i="64"/>
  <c r="M60" i="64" s="1"/>
  <c r="E60" i="64"/>
  <c r="L59" i="64"/>
  <c r="M59" i="64" s="1"/>
  <c r="E59" i="64"/>
  <c r="L58" i="64"/>
  <c r="M58" i="64" s="1"/>
  <c r="E58" i="64"/>
  <c r="L57" i="64"/>
  <c r="M57" i="64" s="1"/>
  <c r="E57" i="64"/>
  <c r="L56" i="64"/>
  <c r="M56" i="64" s="1"/>
  <c r="E56" i="64"/>
  <c r="L55" i="64"/>
  <c r="M55" i="64" s="1"/>
  <c r="E55" i="64"/>
  <c r="L54" i="64"/>
  <c r="M54" i="64" s="1"/>
  <c r="E54" i="64"/>
  <c r="M53" i="64"/>
  <c r="L53" i="64"/>
  <c r="E53" i="64"/>
  <c r="L52" i="64"/>
  <c r="M52" i="64" s="1"/>
  <c r="E52" i="64"/>
  <c r="L51" i="64"/>
  <c r="M51" i="64" s="1"/>
  <c r="H51" i="64"/>
  <c r="I51" i="64" s="1"/>
  <c r="E51" i="64"/>
  <c r="L50" i="64"/>
  <c r="M50" i="64" s="1"/>
  <c r="H50" i="64"/>
  <c r="I50" i="64" s="1"/>
  <c r="E50" i="64"/>
  <c r="L49" i="64"/>
  <c r="M49" i="64" s="1"/>
  <c r="H49" i="64"/>
  <c r="I49" i="64" s="1"/>
  <c r="E49" i="64"/>
  <c r="L48" i="64"/>
  <c r="M48" i="64" s="1"/>
  <c r="H48" i="64"/>
  <c r="I48" i="64" s="1"/>
  <c r="E48" i="64"/>
  <c r="L47" i="64"/>
  <c r="M47" i="64" s="1"/>
  <c r="E47" i="64"/>
  <c r="L46" i="64"/>
  <c r="M46" i="64" s="1"/>
  <c r="E46" i="64"/>
  <c r="J45" i="64"/>
  <c r="M45" i="64" s="1"/>
  <c r="E45" i="64"/>
  <c r="J44" i="64"/>
  <c r="M44" i="64" s="1"/>
  <c r="E44" i="64"/>
  <c r="K43" i="64"/>
  <c r="M43" i="64" s="1"/>
  <c r="E43" i="64"/>
  <c r="K42" i="64"/>
  <c r="M42" i="64" s="1"/>
  <c r="E42" i="64"/>
  <c r="K41" i="64"/>
  <c r="M41" i="64" s="1"/>
  <c r="E41" i="64"/>
  <c r="K40" i="64"/>
  <c r="M40" i="64" s="1"/>
  <c r="E40" i="64"/>
  <c r="M39" i="64"/>
  <c r="K39" i="64"/>
  <c r="E39" i="64"/>
  <c r="K38" i="64"/>
  <c r="M38" i="64" s="1"/>
  <c r="E38" i="64"/>
  <c r="K37" i="64"/>
  <c r="M37" i="64" s="1"/>
  <c r="E37" i="64"/>
  <c r="K36" i="64"/>
  <c r="M36" i="64" s="1"/>
  <c r="E36" i="64"/>
  <c r="K35" i="64"/>
  <c r="M35" i="64" s="1"/>
  <c r="H35" i="64"/>
  <c r="E35" i="64"/>
  <c r="M34" i="64"/>
  <c r="K34" i="64"/>
  <c r="E34" i="64"/>
  <c r="K33" i="64"/>
  <c r="M33" i="64" s="1"/>
  <c r="H33" i="64"/>
  <c r="E33" i="64"/>
  <c r="K32" i="64"/>
  <c r="M32" i="64" s="1"/>
  <c r="H32" i="64"/>
  <c r="E32" i="64"/>
  <c r="M31" i="64"/>
  <c r="E31" i="64"/>
  <c r="K30" i="64"/>
  <c r="M30" i="64" s="1"/>
  <c r="H30" i="64"/>
  <c r="E30" i="64"/>
  <c r="K29" i="64"/>
  <c r="M29" i="64" s="1"/>
  <c r="E29" i="64"/>
  <c r="M28" i="64"/>
  <c r="K28" i="64"/>
  <c r="E28" i="64"/>
  <c r="J27" i="64"/>
  <c r="M27" i="64" s="1"/>
  <c r="E27" i="64"/>
  <c r="J26" i="64"/>
  <c r="M26" i="64" s="1"/>
  <c r="H26" i="64"/>
  <c r="E26" i="64"/>
  <c r="M25" i="64"/>
  <c r="J25" i="64"/>
  <c r="E25" i="64"/>
  <c r="J24" i="64"/>
  <c r="M24" i="64" s="1"/>
  <c r="E24" i="64"/>
  <c r="J23" i="64"/>
  <c r="M23" i="64" s="1"/>
  <c r="E23" i="64"/>
  <c r="J22" i="64"/>
  <c r="M22" i="64" s="1"/>
  <c r="E22" i="64"/>
  <c r="J21" i="64"/>
  <c r="M21" i="64" s="1"/>
  <c r="E21" i="64"/>
  <c r="J20" i="64"/>
  <c r="M20" i="64" s="1"/>
  <c r="H20" i="64"/>
  <c r="E20" i="64"/>
  <c r="J19" i="64"/>
  <c r="M19" i="64" s="1"/>
  <c r="H19" i="64"/>
  <c r="E19" i="64"/>
  <c r="J18" i="64"/>
  <c r="M18" i="64" s="1"/>
  <c r="H18" i="64"/>
  <c r="E18" i="64"/>
  <c r="J17" i="64"/>
  <c r="M17" i="64" s="1"/>
  <c r="H17" i="64"/>
  <c r="E17" i="64"/>
  <c r="M16" i="64"/>
  <c r="J16" i="64"/>
  <c r="H16" i="64"/>
  <c r="E16" i="64"/>
  <c r="J15" i="64"/>
  <c r="M15" i="64" s="1"/>
  <c r="E15" i="64"/>
  <c r="M75" i="63"/>
  <c r="H75" i="63"/>
  <c r="E75" i="63"/>
  <c r="M74" i="63"/>
  <c r="H74" i="63"/>
  <c r="E74" i="63"/>
  <c r="M73" i="63"/>
  <c r="H73" i="63"/>
  <c r="E73" i="63"/>
  <c r="M72" i="63"/>
  <c r="E72" i="63"/>
  <c r="M71" i="63"/>
  <c r="E71" i="63"/>
  <c r="J70" i="63"/>
  <c r="M70" i="63" s="1"/>
  <c r="E70" i="63"/>
  <c r="K69" i="63"/>
  <c r="M69" i="63" s="1"/>
  <c r="E69" i="63"/>
  <c r="K68" i="63"/>
  <c r="M68" i="63" s="1"/>
  <c r="E68" i="63"/>
  <c r="K67" i="63"/>
  <c r="M67" i="63" s="1"/>
  <c r="E67" i="63"/>
  <c r="L66" i="63"/>
  <c r="M66" i="63" s="1"/>
  <c r="E66" i="63"/>
  <c r="L65" i="63"/>
  <c r="M65" i="63" s="1"/>
  <c r="E65" i="63"/>
  <c r="L64" i="63"/>
  <c r="M64" i="63" s="1"/>
  <c r="E64" i="63"/>
  <c r="L63" i="63"/>
  <c r="M63" i="63" s="1"/>
  <c r="E63" i="63"/>
  <c r="L62" i="63"/>
  <c r="M62" i="63" s="1"/>
  <c r="E62" i="63"/>
  <c r="L61" i="63"/>
  <c r="M61" i="63" s="1"/>
  <c r="E61" i="63"/>
  <c r="L60" i="63"/>
  <c r="M60" i="63" s="1"/>
  <c r="H60" i="63"/>
  <c r="I60" i="63" s="1"/>
  <c r="E60" i="63"/>
  <c r="L59" i="63"/>
  <c r="M59" i="63" s="1"/>
  <c r="H59" i="63"/>
  <c r="I59" i="63" s="1"/>
  <c r="E59" i="63"/>
  <c r="L58" i="63"/>
  <c r="M58" i="63" s="1"/>
  <c r="H58" i="63"/>
  <c r="I58" i="63" s="1"/>
  <c r="E58" i="63"/>
  <c r="L57" i="63"/>
  <c r="M57" i="63" s="1"/>
  <c r="H57" i="63"/>
  <c r="I57" i="63" s="1"/>
  <c r="E57" i="63"/>
  <c r="L56" i="63"/>
  <c r="M56" i="63" s="1"/>
  <c r="E56" i="63"/>
  <c r="L55" i="63"/>
  <c r="M55" i="63" s="1"/>
  <c r="E55" i="63"/>
  <c r="L54" i="63"/>
  <c r="M54" i="63" s="1"/>
  <c r="E54" i="63"/>
  <c r="M53" i="63"/>
  <c r="L53" i="63"/>
  <c r="E53" i="63"/>
  <c r="L52" i="63"/>
  <c r="M52" i="63" s="1"/>
  <c r="E52" i="63"/>
  <c r="L51" i="63"/>
  <c r="M51" i="63" s="1"/>
  <c r="E51" i="63"/>
  <c r="L50" i="63"/>
  <c r="M50" i="63" s="1"/>
  <c r="E50" i="63"/>
  <c r="L49" i="63"/>
  <c r="E49" i="63"/>
  <c r="L48" i="63"/>
  <c r="M48" i="63" s="1"/>
  <c r="H48" i="63"/>
  <c r="I48" i="63" s="1"/>
  <c r="E48" i="63"/>
  <c r="M47" i="63"/>
  <c r="L47" i="63"/>
  <c r="E47" i="63"/>
  <c r="L46" i="63"/>
  <c r="M46" i="63" s="1"/>
  <c r="E46" i="63"/>
  <c r="J45" i="63"/>
  <c r="M45" i="63" s="1"/>
  <c r="E45" i="63"/>
  <c r="J44" i="63"/>
  <c r="M44" i="63" s="1"/>
  <c r="H44" i="63"/>
  <c r="E44" i="63"/>
  <c r="K43" i="63"/>
  <c r="M43" i="63" s="1"/>
  <c r="H43" i="63"/>
  <c r="E43" i="63"/>
  <c r="K42" i="63"/>
  <c r="M42" i="63" s="1"/>
  <c r="H42" i="63"/>
  <c r="E42" i="63"/>
  <c r="K41" i="63"/>
  <c r="M41" i="63" s="1"/>
  <c r="E41" i="63"/>
  <c r="K40" i="63"/>
  <c r="M40" i="63" s="1"/>
  <c r="E40" i="63"/>
  <c r="K39" i="63"/>
  <c r="M39" i="63" s="1"/>
  <c r="E39" i="63"/>
  <c r="K38" i="63"/>
  <c r="M38" i="63" s="1"/>
  <c r="E38" i="63"/>
  <c r="K37" i="63"/>
  <c r="M37" i="63" s="1"/>
  <c r="E37" i="63"/>
  <c r="K36" i="63"/>
  <c r="M36" i="63" s="1"/>
  <c r="E36" i="63"/>
  <c r="K35" i="63"/>
  <c r="M35" i="63" s="1"/>
  <c r="E35" i="63"/>
  <c r="M34" i="63"/>
  <c r="K34" i="63"/>
  <c r="E34" i="63"/>
  <c r="K33" i="63"/>
  <c r="M33" i="63" s="1"/>
  <c r="E33" i="63"/>
  <c r="K32" i="63"/>
  <c r="M32" i="63" s="1"/>
  <c r="E32" i="63"/>
  <c r="M31" i="63"/>
  <c r="E31" i="63"/>
  <c r="K30" i="63"/>
  <c r="M30" i="63" s="1"/>
  <c r="H30" i="63"/>
  <c r="E30" i="63"/>
  <c r="K29" i="63"/>
  <c r="M29" i="63" s="1"/>
  <c r="E29" i="63"/>
  <c r="K28" i="63"/>
  <c r="H28" i="63"/>
  <c r="E28" i="63"/>
  <c r="J27" i="63"/>
  <c r="M27" i="63" s="1"/>
  <c r="H27" i="63"/>
  <c r="E27" i="63"/>
  <c r="J26" i="63"/>
  <c r="M26" i="63" s="1"/>
  <c r="H26" i="63"/>
  <c r="E26" i="63"/>
  <c r="J25" i="63"/>
  <c r="M25" i="63" s="1"/>
  <c r="H25" i="63"/>
  <c r="E25" i="63"/>
  <c r="J24" i="63"/>
  <c r="M24" i="63" s="1"/>
  <c r="E24" i="63"/>
  <c r="J23" i="63"/>
  <c r="M23" i="63" s="1"/>
  <c r="E23" i="63"/>
  <c r="J22" i="63"/>
  <c r="M22" i="63" s="1"/>
  <c r="E22" i="63"/>
  <c r="J21" i="63"/>
  <c r="M21" i="63" s="1"/>
  <c r="E21" i="63"/>
  <c r="J20" i="63"/>
  <c r="M20" i="63" s="1"/>
  <c r="E20" i="63"/>
  <c r="J19" i="63"/>
  <c r="M19" i="63" s="1"/>
  <c r="E19" i="63"/>
  <c r="J18" i="63"/>
  <c r="M18" i="63" s="1"/>
  <c r="E18" i="63"/>
  <c r="J17" i="63"/>
  <c r="M17" i="63" s="1"/>
  <c r="H17" i="63"/>
  <c r="E17" i="63"/>
  <c r="J16" i="63"/>
  <c r="M16" i="63" s="1"/>
  <c r="E16" i="63"/>
  <c r="J15" i="63"/>
  <c r="M15" i="63" s="1"/>
  <c r="E15" i="63"/>
  <c r="M75" i="62"/>
  <c r="E75" i="62"/>
  <c r="M74" i="62"/>
  <c r="E74" i="62"/>
  <c r="M73" i="62"/>
  <c r="H73" i="62"/>
  <c r="E73" i="62"/>
  <c r="M72" i="62"/>
  <c r="H72" i="62"/>
  <c r="E72" i="62"/>
  <c r="M71" i="62"/>
  <c r="E71" i="62"/>
  <c r="J70" i="62"/>
  <c r="M70" i="62" s="1"/>
  <c r="E70" i="62"/>
  <c r="K69" i="62"/>
  <c r="M69" i="62" s="1"/>
  <c r="E69" i="62"/>
  <c r="K68" i="62"/>
  <c r="M68" i="62" s="1"/>
  <c r="E68" i="62"/>
  <c r="K67" i="62"/>
  <c r="M67" i="62" s="1"/>
  <c r="E67" i="62"/>
  <c r="L66" i="62"/>
  <c r="M66" i="62" s="1"/>
  <c r="E66" i="62"/>
  <c r="L65" i="62"/>
  <c r="M65" i="62" s="1"/>
  <c r="E65" i="62"/>
  <c r="L64" i="62"/>
  <c r="M64" i="62" s="1"/>
  <c r="E64" i="62"/>
  <c r="M63" i="62"/>
  <c r="L63" i="62"/>
  <c r="E63" i="62"/>
  <c r="L62" i="62"/>
  <c r="M62" i="62" s="1"/>
  <c r="E62" i="62"/>
  <c r="L61" i="62"/>
  <c r="M61" i="62" s="1"/>
  <c r="E61" i="62"/>
  <c r="L60" i="62"/>
  <c r="M60" i="62" s="1"/>
  <c r="H60" i="62"/>
  <c r="I60" i="62" s="1"/>
  <c r="E60" i="62"/>
  <c r="L59" i="62"/>
  <c r="M59" i="62" s="1"/>
  <c r="E59" i="62"/>
  <c r="L58" i="62"/>
  <c r="M58" i="62" s="1"/>
  <c r="E58" i="62"/>
  <c r="L57" i="62"/>
  <c r="M57" i="62" s="1"/>
  <c r="E57" i="62"/>
  <c r="L56" i="62"/>
  <c r="M56" i="62" s="1"/>
  <c r="H56" i="62"/>
  <c r="I56" i="62" s="1"/>
  <c r="E56" i="62"/>
  <c r="M55" i="62"/>
  <c r="L55" i="62"/>
  <c r="E55" i="62"/>
  <c r="L54" i="62"/>
  <c r="M54" i="62" s="1"/>
  <c r="E54" i="62"/>
  <c r="L53" i="62"/>
  <c r="M53" i="62" s="1"/>
  <c r="E53" i="62"/>
  <c r="L52" i="62"/>
  <c r="M52" i="62" s="1"/>
  <c r="E52" i="62"/>
  <c r="L51" i="62"/>
  <c r="M51" i="62" s="1"/>
  <c r="E51" i="62"/>
  <c r="L50" i="62"/>
  <c r="M50" i="62" s="1"/>
  <c r="E50" i="62"/>
  <c r="L49" i="62"/>
  <c r="M49" i="62" s="1"/>
  <c r="E49" i="62"/>
  <c r="L48" i="62"/>
  <c r="M48" i="62" s="1"/>
  <c r="E48" i="62"/>
  <c r="L47" i="62"/>
  <c r="M47" i="62" s="1"/>
  <c r="E47" i="62"/>
  <c r="L46" i="62"/>
  <c r="E46" i="62"/>
  <c r="J45" i="62"/>
  <c r="M45" i="62" s="1"/>
  <c r="E45" i="62"/>
  <c r="J44" i="62"/>
  <c r="M44" i="62" s="1"/>
  <c r="H44" i="62"/>
  <c r="E44" i="62"/>
  <c r="K43" i="62"/>
  <c r="M43" i="62" s="1"/>
  <c r="H43" i="62"/>
  <c r="E43" i="62"/>
  <c r="K42" i="62"/>
  <c r="M42" i="62" s="1"/>
  <c r="E42" i="62"/>
  <c r="K41" i="62"/>
  <c r="M41" i="62" s="1"/>
  <c r="H41" i="62"/>
  <c r="E41" i="62"/>
  <c r="K40" i="62"/>
  <c r="M40" i="62" s="1"/>
  <c r="E40" i="62"/>
  <c r="K39" i="62"/>
  <c r="M39" i="62" s="1"/>
  <c r="H39" i="62"/>
  <c r="E39" i="62"/>
  <c r="K38" i="62"/>
  <c r="M38" i="62" s="1"/>
  <c r="E38" i="62"/>
  <c r="K37" i="62"/>
  <c r="M37" i="62" s="1"/>
  <c r="E37" i="62"/>
  <c r="K36" i="62"/>
  <c r="M36" i="62" s="1"/>
  <c r="E36" i="62"/>
  <c r="K35" i="62"/>
  <c r="M35" i="62" s="1"/>
  <c r="E35" i="62"/>
  <c r="M34" i="62"/>
  <c r="K34" i="62"/>
  <c r="E34" i="62"/>
  <c r="K33" i="62"/>
  <c r="M33" i="62" s="1"/>
  <c r="E33" i="62"/>
  <c r="K32" i="62"/>
  <c r="M32" i="62" s="1"/>
  <c r="E32" i="62"/>
  <c r="M31" i="62"/>
  <c r="E31" i="62"/>
  <c r="K30" i="62"/>
  <c r="M30" i="62" s="1"/>
  <c r="E30" i="62"/>
  <c r="K29" i="62"/>
  <c r="M29" i="62" s="1"/>
  <c r="E29" i="62"/>
  <c r="K28" i="62"/>
  <c r="M28" i="62" s="1"/>
  <c r="H28" i="62"/>
  <c r="E28" i="62"/>
  <c r="J27" i="62"/>
  <c r="M27" i="62" s="1"/>
  <c r="E27" i="62"/>
  <c r="J26" i="62"/>
  <c r="M26" i="62" s="1"/>
  <c r="H26" i="62"/>
  <c r="E26" i="62"/>
  <c r="J25" i="62"/>
  <c r="M25" i="62" s="1"/>
  <c r="E25" i="62"/>
  <c r="J24" i="62"/>
  <c r="M24" i="62" s="1"/>
  <c r="H24" i="62"/>
  <c r="E24" i="62"/>
  <c r="J23" i="62"/>
  <c r="M23" i="62" s="1"/>
  <c r="E23" i="62"/>
  <c r="M22" i="62"/>
  <c r="J22" i="62"/>
  <c r="E22" i="62"/>
  <c r="J21" i="62"/>
  <c r="M21" i="62" s="1"/>
  <c r="E21" i="62"/>
  <c r="J20" i="62"/>
  <c r="M20" i="62" s="1"/>
  <c r="H20" i="62"/>
  <c r="E20" i="62"/>
  <c r="J19" i="62"/>
  <c r="M19" i="62" s="1"/>
  <c r="E19" i="62"/>
  <c r="J18" i="62"/>
  <c r="M18" i="62" s="1"/>
  <c r="E18" i="62"/>
  <c r="J17" i="62"/>
  <c r="M17" i="62" s="1"/>
  <c r="E17" i="62"/>
  <c r="J16" i="62"/>
  <c r="M16" i="62" s="1"/>
  <c r="E16" i="62"/>
  <c r="J15" i="62"/>
  <c r="E15" i="62"/>
  <c r="M75" i="61"/>
  <c r="H75" i="61"/>
  <c r="E75" i="61"/>
  <c r="M74" i="61"/>
  <c r="H74" i="61"/>
  <c r="E74" i="61"/>
  <c r="M73" i="61"/>
  <c r="H73" i="61"/>
  <c r="E73" i="61"/>
  <c r="M72" i="61"/>
  <c r="E72" i="61"/>
  <c r="M71" i="61"/>
  <c r="C76" i="61" s="1"/>
  <c r="E71" i="61"/>
  <c r="J70" i="61"/>
  <c r="M70" i="61" s="1"/>
  <c r="H70" i="61"/>
  <c r="E70" i="61"/>
  <c r="K69" i="61"/>
  <c r="M69" i="61" s="1"/>
  <c r="E69" i="61"/>
  <c r="K68" i="61"/>
  <c r="M68" i="61" s="1"/>
  <c r="E68" i="61"/>
  <c r="K67" i="61"/>
  <c r="M67" i="61" s="1"/>
  <c r="E67" i="61"/>
  <c r="L66" i="61"/>
  <c r="M66" i="61" s="1"/>
  <c r="E66" i="61"/>
  <c r="L65" i="61"/>
  <c r="M65" i="61" s="1"/>
  <c r="E65" i="61"/>
  <c r="L64" i="61"/>
  <c r="M64" i="61" s="1"/>
  <c r="E64" i="61"/>
  <c r="L63" i="61"/>
  <c r="M63" i="61" s="1"/>
  <c r="E63" i="61"/>
  <c r="L62" i="61"/>
  <c r="M62" i="61" s="1"/>
  <c r="E62" i="61"/>
  <c r="L61" i="61"/>
  <c r="M61" i="61" s="1"/>
  <c r="E61" i="61"/>
  <c r="L60" i="61"/>
  <c r="M60" i="61" s="1"/>
  <c r="E60" i="61"/>
  <c r="L59" i="61"/>
  <c r="M59" i="61" s="1"/>
  <c r="E59" i="61"/>
  <c r="L58" i="61"/>
  <c r="M58" i="61" s="1"/>
  <c r="H58" i="61"/>
  <c r="I58" i="61" s="1"/>
  <c r="E58" i="61"/>
  <c r="L57" i="61"/>
  <c r="M57" i="61" s="1"/>
  <c r="E57" i="61"/>
  <c r="L56" i="61"/>
  <c r="M56" i="61" s="1"/>
  <c r="E56" i="61"/>
  <c r="L55" i="61"/>
  <c r="M55" i="61" s="1"/>
  <c r="E55" i="61"/>
  <c r="L54" i="61"/>
  <c r="M54" i="61" s="1"/>
  <c r="H54" i="61"/>
  <c r="I54" i="61" s="1"/>
  <c r="E54" i="61"/>
  <c r="M53" i="61"/>
  <c r="L53" i="61"/>
  <c r="E53" i="61"/>
  <c r="L52" i="61"/>
  <c r="M52" i="61" s="1"/>
  <c r="E52" i="61"/>
  <c r="L51" i="61"/>
  <c r="M51" i="61" s="1"/>
  <c r="E51" i="61"/>
  <c r="M50" i="61"/>
  <c r="L50" i="61"/>
  <c r="E50" i="61"/>
  <c r="L49" i="61"/>
  <c r="M49" i="61" s="1"/>
  <c r="E49" i="61"/>
  <c r="L48" i="61"/>
  <c r="M48" i="61" s="1"/>
  <c r="E48" i="61"/>
  <c r="L47" i="61"/>
  <c r="E47" i="61"/>
  <c r="L46" i="61"/>
  <c r="M46" i="61" s="1"/>
  <c r="E46" i="61"/>
  <c r="J45" i="61"/>
  <c r="M45" i="61" s="1"/>
  <c r="E45" i="61"/>
  <c r="J44" i="61"/>
  <c r="M44" i="61" s="1"/>
  <c r="E44" i="61"/>
  <c r="K43" i="61"/>
  <c r="M43" i="61" s="1"/>
  <c r="H43" i="61"/>
  <c r="E43" i="61"/>
  <c r="K42" i="61"/>
  <c r="M42" i="61" s="1"/>
  <c r="H42" i="61"/>
  <c r="E42" i="61"/>
  <c r="K41" i="61"/>
  <c r="M41" i="61" s="1"/>
  <c r="E41" i="61"/>
  <c r="K40" i="61"/>
  <c r="M40" i="61" s="1"/>
  <c r="E40" i="61"/>
  <c r="K39" i="61"/>
  <c r="M39" i="61" s="1"/>
  <c r="E39" i="61"/>
  <c r="K38" i="61"/>
  <c r="M38" i="61" s="1"/>
  <c r="E38" i="61"/>
  <c r="K37" i="61"/>
  <c r="M37" i="61" s="1"/>
  <c r="E37" i="61"/>
  <c r="K36" i="61"/>
  <c r="M36" i="61" s="1"/>
  <c r="E36" i="61"/>
  <c r="K35" i="61"/>
  <c r="M35" i="61" s="1"/>
  <c r="E35" i="61"/>
  <c r="M34" i="61"/>
  <c r="K34" i="61"/>
  <c r="E34" i="61"/>
  <c r="K33" i="61"/>
  <c r="M33" i="61" s="1"/>
  <c r="E33" i="61"/>
  <c r="K32" i="61"/>
  <c r="M32" i="61" s="1"/>
  <c r="E32" i="61"/>
  <c r="M31" i="61"/>
  <c r="E31" i="61"/>
  <c r="K30" i="61"/>
  <c r="M30" i="61" s="1"/>
  <c r="E30" i="61"/>
  <c r="K29" i="61"/>
  <c r="E29" i="61"/>
  <c r="K28" i="61"/>
  <c r="M28" i="61" s="1"/>
  <c r="E28" i="61"/>
  <c r="J27" i="61"/>
  <c r="M27" i="61" s="1"/>
  <c r="H27" i="61"/>
  <c r="E27" i="61"/>
  <c r="J26" i="61"/>
  <c r="M26" i="61" s="1"/>
  <c r="H26" i="61"/>
  <c r="E26" i="61"/>
  <c r="J25" i="61"/>
  <c r="M25" i="61" s="1"/>
  <c r="H25" i="61"/>
  <c r="E25" i="61"/>
  <c r="J24" i="61"/>
  <c r="M24" i="61" s="1"/>
  <c r="H24" i="61"/>
  <c r="E24" i="61"/>
  <c r="J23" i="61"/>
  <c r="M23" i="61" s="1"/>
  <c r="E23" i="61"/>
  <c r="J22" i="61"/>
  <c r="M22" i="61" s="1"/>
  <c r="E22" i="61"/>
  <c r="J21" i="61"/>
  <c r="M21" i="61" s="1"/>
  <c r="H21" i="61"/>
  <c r="E21" i="61"/>
  <c r="J20" i="61"/>
  <c r="M20" i="61" s="1"/>
  <c r="E20" i="61"/>
  <c r="J19" i="61"/>
  <c r="M19" i="61" s="1"/>
  <c r="E19" i="61"/>
  <c r="J18" i="61"/>
  <c r="M18" i="61" s="1"/>
  <c r="H18" i="61"/>
  <c r="E18" i="61"/>
  <c r="J17" i="61"/>
  <c r="M17" i="61" s="1"/>
  <c r="E17" i="61"/>
  <c r="J16" i="61"/>
  <c r="E16" i="61"/>
  <c r="J15" i="61"/>
  <c r="M15" i="61" s="1"/>
  <c r="E15" i="61"/>
  <c r="M75" i="60"/>
  <c r="E75" i="60"/>
  <c r="M74" i="60"/>
  <c r="E74" i="60"/>
  <c r="M73" i="60"/>
  <c r="E73" i="60"/>
  <c r="M72" i="60"/>
  <c r="E72" i="60"/>
  <c r="M71" i="60"/>
  <c r="H71" i="60"/>
  <c r="E71" i="60"/>
  <c r="J70" i="60"/>
  <c r="M70" i="60" s="1"/>
  <c r="E70" i="60"/>
  <c r="K69" i="60"/>
  <c r="M69" i="60" s="1"/>
  <c r="E69" i="60"/>
  <c r="K68" i="60"/>
  <c r="M68" i="60" s="1"/>
  <c r="H68" i="60"/>
  <c r="E68" i="60"/>
  <c r="K67" i="60"/>
  <c r="M67" i="60" s="1"/>
  <c r="E67" i="60"/>
  <c r="L66" i="60"/>
  <c r="M66" i="60" s="1"/>
  <c r="E66" i="60"/>
  <c r="L65" i="60"/>
  <c r="M65" i="60" s="1"/>
  <c r="E65" i="60"/>
  <c r="M64" i="60"/>
  <c r="L64" i="60"/>
  <c r="E64" i="60"/>
  <c r="L63" i="60"/>
  <c r="M63" i="60" s="1"/>
  <c r="E63" i="60"/>
  <c r="L62" i="60"/>
  <c r="M62" i="60" s="1"/>
  <c r="E62" i="60"/>
  <c r="L61" i="60"/>
  <c r="M61" i="60" s="1"/>
  <c r="E61" i="60"/>
  <c r="L60" i="60"/>
  <c r="M60" i="60" s="1"/>
  <c r="E60" i="60"/>
  <c r="L59" i="60"/>
  <c r="M59" i="60" s="1"/>
  <c r="E59" i="60"/>
  <c r="L58" i="60"/>
  <c r="M58" i="60" s="1"/>
  <c r="E58" i="60"/>
  <c r="L57" i="60"/>
  <c r="M57" i="60" s="1"/>
  <c r="E57" i="60"/>
  <c r="L56" i="60"/>
  <c r="M56" i="60" s="1"/>
  <c r="E56" i="60"/>
  <c r="L55" i="60"/>
  <c r="M55" i="60" s="1"/>
  <c r="H55" i="60"/>
  <c r="I55" i="60" s="1"/>
  <c r="E55" i="60"/>
  <c r="L54" i="60"/>
  <c r="M54" i="60" s="1"/>
  <c r="E54" i="60"/>
  <c r="M53" i="60"/>
  <c r="L53" i="60"/>
  <c r="E53" i="60"/>
  <c r="L52" i="60"/>
  <c r="M52" i="60" s="1"/>
  <c r="E52" i="60"/>
  <c r="L51" i="60"/>
  <c r="M51" i="60" s="1"/>
  <c r="H51" i="60"/>
  <c r="I51" i="60" s="1"/>
  <c r="E51" i="60"/>
  <c r="M50" i="60"/>
  <c r="L50" i="60"/>
  <c r="E50" i="60"/>
  <c r="L49" i="60"/>
  <c r="M49" i="60" s="1"/>
  <c r="E49" i="60"/>
  <c r="L48" i="60"/>
  <c r="M48" i="60" s="1"/>
  <c r="E48" i="60"/>
  <c r="L47" i="60"/>
  <c r="M47" i="60" s="1"/>
  <c r="E47" i="60"/>
  <c r="L46" i="60"/>
  <c r="E46" i="60"/>
  <c r="J45" i="60"/>
  <c r="M45" i="60" s="1"/>
  <c r="E45" i="60"/>
  <c r="J44" i="60"/>
  <c r="M44" i="60" s="1"/>
  <c r="E44" i="60"/>
  <c r="K43" i="60"/>
  <c r="M43" i="60" s="1"/>
  <c r="E43" i="60"/>
  <c r="K42" i="60"/>
  <c r="M42" i="60" s="1"/>
  <c r="E42" i="60"/>
  <c r="K41" i="60"/>
  <c r="M41" i="60" s="1"/>
  <c r="E41" i="60"/>
  <c r="K40" i="60"/>
  <c r="M40" i="60" s="1"/>
  <c r="E40" i="60"/>
  <c r="K39" i="60"/>
  <c r="M39" i="60" s="1"/>
  <c r="H39" i="60"/>
  <c r="E39" i="60"/>
  <c r="K38" i="60"/>
  <c r="M38" i="60" s="1"/>
  <c r="H38" i="60"/>
  <c r="E38" i="60"/>
  <c r="K37" i="60"/>
  <c r="M37" i="60" s="1"/>
  <c r="E37" i="60"/>
  <c r="K36" i="60"/>
  <c r="M36" i="60" s="1"/>
  <c r="E36" i="60"/>
  <c r="K35" i="60"/>
  <c r="M35" i="60" s="1"/>
  <c r="H35" i="60"/>
  <c r="E35" i="60"/>
  <c r="M34" i="60"/>
  <c r="K34" i="60"/>
  <c r="E34" i="60"/>
  <c r="K33" i="60"/>
  <c r="M33" i="60" s="1"/>
  <c r="E33" i="60"/>
  <c r="K32" i="60"/>
  <c r="M32" i="60" s="1"/>
  <c r="E32" i="60"/>
  <c r="M31" i="60"/>
  <c r="E31" i="60"/>
  <c r="K30" i="60"/>
  <c r="M30" i="60" s="1"/>
  <c r="E30" i="60"/>
  <c r="K29" i="60"/>
  <c r="M29" i="60" s="1"/>
  <c r="E29" i="60"/>
  <c r="M28" i="60"/>
  <c r="K28" i="60"/>
  <c r="E28" i="60"/>
  <c r="J27" i="60"/>
  <c r="M27" i="60" s="1"/>
  <c r="E27" i="60"/>
  <c r="J26" i="60"/>
  <c r="M26" i="60" s="1"/>
  <c r="H26" i="60"/>
  <c r="E26" i="60"/>
  <c r="J25" i="60"/>
  <c r="M25" i="60" s="1"/>
  <c r="E25" i="60"/>
  <c r="J24" i="60"/>
  <c r="M24" i="60" s="1"/>
  <c r="H24" i="60"/>
  <c r="E24" i="60"/>
  <c r="J23" i="60"/>
  <c r="M23" i="60" s="1"/>
  <c r="E23" i="60"/>
  <c r="J22" i="60"/>
  <c r="M22" i="60" s="1"/>
  <c r="H22" i="60"/>
  <c r="E22" i="60"/>
  <c r="J21" i="60"/>
  <c r="M21" i="60" s="1"/>
  <c r="E21" i="60"/>
  <c r="J20" i="60"/>
  <c r="M20" i="60" s="1"/>
  <c r="H20" i="60"/>
  <c r="E20" i="60"/>
  <c r="J19" i="60"/>
  <c r="M19" i="60" s="1"/>
  <c r="E19" i="60"/>
  <c r="J18" i="60"/>
  <c r="M18" i="60" s="1"/>
  <c r="E18" i="60"/>
  <c r="J17" i="60"/>
  <c r="M17" i="60" s="1"/>
  <c r="H17" i="60"/>
  <c r="E17" i="60"/>
  <c r="M16" i="60"/>
  <c r="J16" i="60"/>
  <c r="E16" i="60"/>
  <c r="J15" i="60"/>
  <c r="E15" i="60"/>
  <c r="M75" i="59"/>
  <c r="E75" i="59"/>
  <c r="M74" i="59"/>
  <c r="E74" i="59"/>
  <c r="M73" i="59"/>
  <c r="E73" i="59"/>
  <c r="M72" i="59"/>
  <c r="E72" i="59"/>
  <c r="M71" i="59"/>
  <c r="E71" i="59"/>
  <c r="J70" i="59"/>
  <c r="M70" i="59" s="1"/>
  <c r="E70" i="59"/>
  <c r="K69" i="59"/>
  <c r="M69" i="59" s="1"/>
  <c r="E69" i="59"/>
  <c r="K68" i="59"/>
  <c r="M68" i="59" s="1"/>
  <c r="H68" i="59"/>
  <c r="E68" i="59"/>
  <c r="K67" i="59"/>
  <c r="M67" i="59" s="1"/>
  <c r="H67" i="59"/>
  <c r="E67" i="59"/>
  <c r="L66" i="59"/>
  <c r="M66" i="59" s="1"/>
  <c r="E66" i="59"/>
  <c r="L65" i="59"/>
  <c r="M65" i="59" s="1"/>
  <c r="E65" i="59"/>
  <c r="L64" i="59"/>
  <c r="M64" i="59" s="1"/>
  <c r="E64" i="59"/>
  <c r="M63" i="59"/>
  <c r="L63" i="59"/>
  <c r="E63" i="59"/>
  <c r="L62" i="59"/>
  <c r="M62" i="59" s="1"/>
  <c r="E62" i="59"/>
  <c r="L61" i="59"/>
  <c r="M61" i="59" s="1"/>
  <c r="E61" i="59"/>
  <c r="L60" i="59"/>
  <c r="M60" i="59" s="1"/>
  <c r="E60" i="59"/>
  <c r="L59" i="59"/>
  <c r="M59" i="59" s="1"/>
  <c r="E59" i="59"/>
  <c r="L58" i="59"/>
  <c r="M58" i="59" s="1"/>
  <c r="E58" i="59"/>
  <c r="L57" i="59"/>
  <c r="M57" i="59" s="1"/>
  <c r="E57" i="59"/>
  <c r="L56" i="59"/>
  <c r="M56" i="59" s="1"/>
  <c r="E56" i="59"/>
  <c r="L55" i="59"/>
  <c r="M55" i="59" s="1"/>
  <c r="E55" i="59"/>
  <c r="L54" i="59"/>
  <c r="M54" i="59" s="1"/>
  <c r="E54" i="59"/>
  <c r="L53" i="59"/>
  <c r="M53" i="59" s="1"/>
  <c r="E53" i="59"/>
  <c r="L52" i="59"/>
  <c r="M52" i="59" s="1"/>
  <c r="H52" i="59"/>
  <c r="I52" i="59" s="1"/>
  <c r="E52" i="59"/>
  <c r="L51" i="59"/>
  <c r="M51" i="59" s="1"/>
  <c r="H51" i="59"/>
  <c r="I51" i="59" s="1"/>
  <c r="E51" i="59"/>
  <c r="L50" i="59"/>
  <c r="M50" i="59" s="1"/>
  <c r="E50" i="59"/>
  <c r="L49" i="59"/>
  <c r="M49" i="59" s="1"/>
  <c r="E49" i="59"/>
  <c r="L48" i="59"/>
  <c r="M48" i="59" s="1"/>
  <c r="E48" i="59"/>
  <c r="L47" i="59"/>
  <c r="M47" i="59" s="1"/>
  <c r="E47" i="59"/>
  <c r="L46" i="59"/>
  <c r="M46" i="59" s="1"/>
  <c r="E46" i="59"/>
  <c r="J45" i="59"/>
  <c r="M45" i="59" s="1"/>
  <c r="E45" i="59"/>
  <c r="J44" i="59"/>
  <c r="M44" i="59" s="1"/>
  <c r="E44" i="59"/>
  <c r="K43" i="59"/>
  <c r="M43" i="59" s="1"/>
  <c r="E43" i="59"/>
  <c r="K42" i="59"/>
  <c r="M42" i="59" s="1"/>
  <c r="E42" i="59"/>
  <c r="M41" i="59"/>
  <c r="K41" i="59"/>
  <c r="E41" i="59"/>
  <c r="K40" i="59"/>
  <c r="M40" i="59" s="1"/>
  <c r="E40" i="59"/>
  <c r="K39" i="59"/>
  <c r="M39" i="59" s="1"/>
  <c r="E39" i="59"/>
  <c r="K38" i="59"/>
  <c r="M38" i="59" s="1"/>
  <c r="E38" i="59"/>
  <c r="K37" i="59"/>
  <c r="M37" i="59" s="1"/>
  <c r="E37" i="59"/>
  <c r="K36" i="59"/>
  <c r="M36" i="59" s="1"/>
  <c r="E36" i="59"/>
  <c r="K35" i="59"/>
  <c r="M35" i="59" s="1"/>
  <c r="H35" i="59"/>
  <c r="E35" i="59"/>
  <c r="M34" i="59"/>
  <c r="K34" i="59"/>
  <c r="E34" i="59"/>
  <c r="K33" i="59"/>
  <c r="M33" i="59" s="1"/>
  <c r="E33" i="59"/>
  <c r="K32" i="59"/>
  <c r="M32" i="59" s="1"/>
  <c r="E32" i="59"/>
  <c r="M31" i="59"/>
  <c r="E31" i="59"/>
  <c r="K30" i="59"/>
  <c r="M30" i="59" s="1"/>
  <c r="E30" i="59"/>
  <c r="K29" i="59"/>
  <c r="M29" i="59" s="1"/>
  <c r="E29" i="59"/>
  <c r="K28" i="59"/>
  <c r="M28" i="59" s="1"/>
  <c r="E28" i="59"/>
  <c r="J27" i="59"/>
  <c r="M27" i="59" s="1"/>
  <c r="E27" i="59"/>
  <c r="M26" i="59"/>
  <c r="J26" i="59"/>
  <c r="E26" i="59"/>
  <c r="J25" i="59"/>
  <c r="M25" i="59" s="1"/>
  <c r="E25" i="59"/>
  <c r="J24" i="59"/>
  <c r="M24" i="59" s="1"/>
  <c r="E24" i="59"/>
  <c r="J23" i="59"/>
  <c r="M23" i="59" s="1"/>
  <c r="E23" i="59"/>
  <c r="J22" i="59"/>
  <c r="M22" i="59" s="1"/>
  <c r="E22" i="59"/>
  <c r="J21" i="59"/>
  <c r="M21" i="59" s="1"/>
  <c r="H21" i="59"/>
  <c r="E21" i="59"/>
  <c r="J20" i="59"/>
  <c r="M20" i="59" s="1"/>
  <c r="E20" i="59"/>
  <c r="J19" i="59"/>
  <c r="M19" i="59" s="1"/>
  <c r="E19" i="59"/>
  <c r="J18" i="59"/>
  <c r="M18" i="59" s="1"/>
  <c r="H18" i="59"/>
  <c r="E18" i="59"/>
  <c r="J17" i="59"/>
  <c r="M17" i="59" s="1"/>
  <c r="E17" i="59"/>
  <c r="J16" i="59"/>
  <c r="M16" i="59" s="1"/>
  <c r="H16" i="59"/>
  <c r="E16" i="59"/>
  <c r="J15" i="59"/>
  <c r="E15" i="59"/>
  <c r="F29" i="10"/>
  <c r="H55" i="68" l="1"/>
  <c r="I55" i="68" s="1"/>
  <c r="H41" i="74"/>
  <c r="H72" i="68"/>
  <c r="H20" i="79"/>
  <c r="H43" i="67"/>
  <c r="H23" i="71"/>
  <c r="H36" i="86"/>
  <c r="H74" i="77"/>
  <c r="H51" i="80"/>
  <c r="I51" i="80" s="1"/>
  <c r="H57" i="82"/>
  <c r="I57" i="82" s="1"/>
  <c r="H60" i="83"/>
  <c r="I60" i="83" s="1"/>
  <c r="H50" i="74"/>
  <c r="I50" i="74" s="1"/>
  <c r="H55" i="70"/>
  <c r="I55" i="70" s="1"/>
  <c r="H15" i="78"/>
  <c r="H63" i="83"/>
  <c r="I63" i="83" s="1"/>
  <c r="H74" i="81"/>
  <c r="H66" i="63"/>
  <c r="I66" i="63" s="1"/>
  <c r="H62" i="68"/>
  <c r="I62" i="68" s="1"/>
  <c r="H71" i="71"/>
  <c r="H59" i="83"/>
  <c r="I59" i="83" s="1"/>
  <c r="H54" i="64"/>
  <c r="I54" i="64" s="1"/>
  <c r="H47" i="68"/>
  <c r="I47" i="68" s="1"/>
  <c r="H52" i="75"/>
  <c r="I52" i="75" s="1"/>
  <c r="H32" i="79"/>
  <c r="H27" i="88"/>
  <c r="H59" i="88"/>
  <c r="I59" i="88" s="1"/>
  <c r="H40" i="59"/>
  <c r="H43" i="60"/>
  <c r="H20" i="63"/>
  <c r="H40" i="76"/>
  <c r="H55" i="81"/>
  <c r="I55" i="81" s="1"/>
  <c r="H71" i="81"/>
  <c r="H38" i="86"/>
  <c r="H46" i="67"/>
  <c r="I46" i="67" s="1"/>
  <c r="H17" i="68"/>
  <c r="H25" i="76"/>
  <c r="H27" i="82"/>
  <c r="H65" i="84"/>
  <c r="I65" i="84" s="1"/>
  <c r="H39" i="86"/>
  <c r="H73" i="64"/>
  <c r="H44" i="66"/>
  <c r="H30" i="72"/>
  <c r="H29" i="77"/>
  <c r="H16" i="78"/>
  <c r="H48" i="78"/>
  <c r="I48" i="78" s="1"/>
  <c r="H64" i="78"/>
  <c r="I64" i="78" s="1"/>
  <c r="H67" i="79"/>
  <c r="H25" i="81"/>
  <c r="H41" i="81"/>
  <c r="H53" i="85"/>
  <c r="I53" i="85" s="1"/>
  <c r="H27" i="87"/>
  <c r="H43" i="87"/>
  <c r="H30" i="88"/>
  <c r="H46" i="88"/>
  <c r="I46" i="88" s="1"/>
  <c r="H30" i="60"/>
  <c r="H36" i="62"/>
  <c r="H52" i="62"/>
  <c r="I52" i="62" s="1"/>
  <c r="H71" i="63"/>
  <c r="H35" i="68"/>
  <c r="H41" i="70"/>
  <c r="H44" i="71"/>
  <c r="H59" i="76"/>
  <c r="I59" i="76" s="1"/>
  <c r="H46" i="77"/>
  <c r="I46" i="77" s="1"/>
  <c r="H55" i="80"/>
  <c r="I55" i="80" s="1"/>
  <c r="H41" i="86"/>
  <c r="H60" i="87"/>
  <c r="I60" i="87" s="1"/>
  <c r="H63" i="88"/>
  <c r="I63" i="88" s="1"/>
  <c r="H66" i="89"/>
  <c r="I66" i="89" s="1"/>
  <c r="H73" i="75"/>
  <c r="H47" i="66"/>
  <c r="I47" i="66" s="1"/>
  <c r="C76" i="83"/>
  <c r="H75" i="83"/>
  <c r="H52" i="83"/>
  <c r="I52" i="83" s="1"/>
  <c r="H73" i="82"/>
  <c r="H26" i="82"/>
  <c r="H74" i="82"/>
  <c r="H25" i="82"/>
  <c r="H17" i="82"/>
  <c r="C76" i="82"/>
  <c r="H72" i="81"/>
  <c r="H22" i="81"/>
  <c r="H59" i="81"/>
  <c r="I59" i="81" s="1"/>
  <c r="H73" i="81"/>
  <c r="H22" i="80"/>
  <c r="H38" i="80"/>
  <c r="H25" i="80"/>
  <c r="H73" i="79"/>
  <c r="H65" i="79"/>
  <c r="I65" i="79" s="1"/>
  <c r="H17" i="79"/>
  <c r="H40" i="79"/>
  <c r="H24" i="79"/>
  <c r="H56" i="78"/>
  <c r="I56" i="78" s="1"/>
  <c r="H71" i="78"/>
  <c r="H57" i="78"/>
  <c r="I57" i="78" s="1"/>
  <c r="H67" i="77"/>
  <c r="H20" i="77"/>
  <c r="H26" i="77"/>
  <c r="H25" i="77"/>
  <c r="H73" i="77"/>
  <c r="H35" i="77"/>
  <c r="C76" i="76"/>
  <c r="M30" i="76"/>
  <c r="M46" i="76"/>
  <c r="H73" i="76"/>
  <c r="H26" i="76"/>
  <c r="H22" i="76"/>
  <c r="H65" i="76"/>
  <c r="I65" i="76" s="1"/>
  <c r="H74" i="76"/>
  <c r="H21" i="75"/>
  <c r="H38" i="75"/>
  <c r="H24" i="75"/>
  <c r="H22" i="75"/>
  <c r="H19" i="75"/>
  <c r="H25" i="75"/>
  <c r="H74" i="75"/>
  <c r="C76" i="75"/>
  <c r="H25" i="74"/>
  <c r="H74" i="74"/>
  <c r="H42" i="74"/>
  <c r="H59" i="74"/>
  <c r="I59" i="74" s="1"/>
  <c r="H71" i="74"/>
  <c r="H16" i="74"/>
  <c r="H72" i="74"/>
  <c r="J76" i="74"/>
  <c r="H20" i="74"/>
  <c r="H24" i="74"/>
  <c r="H27" i="74"/>
  <c r="H58" i="74"/>
  <c r="I58" i="74" s="1"/>
  <c r="H73" i="74"/>
  <c r="H32" i="73"/>
  <c r="J76" i="73"/>
  <c r="H37" i="73"/>
  <c r="H57" i="73"/>
  <c r="I57" i="73" s="1"/>
  <c r="H22" i="73"/>
  <c r="H19" i="73"/>
  <c r="H54" i="73"/>
  <c r="I54" i="73" s="1"/>
  <c r="H40" i="73"/>
  <c r="H74" i="72"/>
  <c r="H75" i="72"/>
  <c r="H17" i="72"/>
  <c r="H26" i="72"/>
  <c r="K76" i="72"/>
  <c r="H24" i="71"/>
  <c r="H58" i="71"/>
  <c r="I58" i="71" s="1"/>
  <c r="H25" i="71"/>
  <c r="H73" i="71"/>
  <c r="H72" i="71"/>
  <c r="H26" i="71"/>
  <c r="H74" i="71"/>
  <c r="C76" i="71"/>
  <c r="H65" i="71"/>
  <c r="I65" i="71" s="1"/>
  <c r="H23" i="70"/>
  <c r="H20" i="70"/>
  <c r="H57" i="70"/>
  <c r="I57" i="70" s="1"/>
  <c r="J76" i="70"/>
  <c r="H75" i="70"/>
  <c r="H72" i="70"/>
  <c r="M15" i="70"/>
  <c r="H21" i="70"/>
  <c r="H22" i="70"/>
  <c r="H25" i="70"/>
  <c r="H73" i="70"/>
  <c r="H20" i="69"/>
  <c r="H17" i="69"/>
  <c r="H19" i="69"/>
  <c r="H41" i="68"/>
  <c r="J76" i="68"/>
  <c r="K76" i="68"/>
  <c r="H20" i="68"/>
  <c r="C76" i="68"/>
  <c r="H38" i="68"/>
  <c r="H24" i="68"/>
  <c r="H18" i="68"/>
  <c r="H21" i="68"/>
  <c r="C76" i="67"/>
  <c r="H75" i="67"/>
  <c r="H74" i="66"/>
  <c r="H24" i="66"/>
  <c r="K76" i="66"/>
  <c r="H75" i="66"/>
  <c r="H31" i="66"/>
  <c r="H72" i="66"/>
  <c r="L76" i="66"/>
  <c r="C76" i="66"/>
  <c r="H59" i="66"/>
  <c r="I59" i="66" s="1"/>
  <c r="H25" i="66"/>
  <c r="H24" i="64"/>
  <c r="H22" i="64"/>
  <c r="H25" i="64"/>
  <c r="C76" i="64"/>
  <c r="C76" i="63"/>
  <c r="H21" i="63"/>
  <c r="H24" i="63"/>
  <c r="H72" i="63"/>
  <c r="H23" i="63"/>
  <c r="J76" i="63"/>
  <c r="H18" i="63"/>
  <c r="H22" i="63"/>
  <c r="H27" i="62"/>
  <c r="H21" i="62"/>
  <c r="H17" i="62"/>
  <c r="H18" i="62"/>
  <c r="H58" i="62"/>
  <c r="I58" i="62" s="1"/>
  <c r="H75" i="62"/>
  <c r="H22" i="62"/>
  <c r="H16" i="62"/>
  <c r="H52" i="61"/>
  <c r="I52" i="61" s="1"/>
  <c r="H53" i="61"/>
  <c r="I53" i="61" s="1"/>
  <c r="H20" i="61"/>
  <c r="H37" i="61"/>
  <c r="J76" i="60"/>
  <c r="H53" i="60"/>
  <c r="I53" i="60" s="1"/>
  <c r="H45" i="60"/>
  <c r="H75" i="60"/>
  <c r="H66" i="60"/>
  <c r="I66" i="60" s="1"/>
  <c r="H25" i="60"/>
  <c r="C76" i="60"/>
  <c r="H37" i="60"/>
  <c r="H22" i="59"/>
  <c r="H73" i="59"/>
  <c r="H26" i="59"/>
  <c r="H75" i="59"/>
  <c r="H25" i="59"/>
  <c r="H74" i="59"/>
  <c r="H24" i="59"/>
  <c r="C76" i="59"/>
  <c r="H31" i="89"/>
  <c r="H50" i="62"/>
  <c r="I50" i="62" s="1"/>
  <c r="H59" i="59"/>
  <c r="I59" i="59" s="1"/>
  <c r="H17" i="61"/>
  <c r="H39" i="63"/>
  <c r="H15" i="72"/>
  <c r="H50" i="73"/>
  <c r="I50" i="73" s="1"/>
  <c r="H56" i="75"/>
  <c r="I56" i="75" s="1"/>
  <c r="H19" i="84"/>
  <c r="H31" i="88"/>
  <c r="H34" i="89"/>
  <c r="H41" i="66"/>
  <c r="H27" i="81"/>
  <c r="H42" i="86"/>
  <c r="H60" i="82"/>
  <c r="I60" i="82" s="1"/>
  <c r="H29" i="83"/>
  <c r="H68" i="69"/>
  <c r="H32" i="61"/>
  <c r="H69" i="80"/>
  <c r="H53" i="86"/>
  <c r="I53" i="86" s="1"/>
  <c r="H46" i="72"/>
  <c r="I46" i="72" s="1"/>
  <c r="H66" i="84"/>
  <c r="I66" i="84" s="1"/>
  <c r="H39" i="87"/>
  <c r="H59" i="60"/>
  <c r="I59" i="60" s="1"/>
  <c r="H47" i="73"/>
  <c r="I47" i="73" s="1"/>
  <c r="H41" i="64"/>
  <c r="H42" i="60"/>
  <c r="H40" i="82"/>
  <c r="H70" i="70"/>
  <c r="H31" i="73"/>
  <c r="H56" i="87"/>
  <c r="I56" i="87" s="1"/>
  <c r="H37" i="62"/>
  <c r="H53" i="62"/>
  <c r="I53" i="62" s="1"/>
  <c r="H40" i="63"/>
  <c r="H56" i="63"/>
  <c r="I56" i="63" s="1"/>
  <c r="H43" i="64"/>
  <c r="H59" i="64"/>
  <c r="I59" i="64" s="1"/>
  <c r="H52" i="68"/>
  <c r="I52" i="68" s="1"/>
  <c r="H71" i="69"/>
  <c r="H58" i="70"/>
  <c r="I58" i="70" s="1"/>
  <c r="H29" i="71"/>
  <c r="H35" i="73"/>
  <c r="H28" i="76"/>
  <c r="H62" i="82"/>
  <c r="I62" i="82" s="1"/>
  <c r="H55" i="85"/>
  <c r="I55" i="85" s="1"/>
  <c r="H45" i="87"/>
  <c r="H32" i="88"/>
  <c r="H48" i="88"/>
  <c r="I48" i="88" s="1"/>
  <c r="H64" i="88"/>
  <c r="I64" i="88" s="1"/>
  <c r="H51" i="89"/>
  <c r="I51" i="89" s="1"/>
  <c r="H50" i="63"/>
  <c r="I50" i="63" s="1"/>
  <c r="H50" i="69"/>
  <c r="I50" i="69" s="1"/>
  <c r="H62" i="61"/>
  <c r="I62" i="61" s="1"/>
  <c r="H39" i="81"/>
  <c r="H42" i="71"/>
  <c r="H68" i="62"/>
  <c r="H16" i="83"/>
  <c r="H64" i="60"/>
  <c r="I64" i="60" s="1"/>
  <c r="H53" i="68"/>
  <c r="I53" i="68" s="1"/>
  <c r="H36" i="73"/>
  <c r="H55" i="74"/>
  <c r="I55" i="74" s="1"/>
  <c r="H61" i="76"/>
  <c r="I61" i="76" s="1"/>
  <c r="H35" i="78"/>
  <c r="H70" i="79"/>
  <c r="H15" i="82"/>
  <c r="H63" i="82"/>
  <c r="I63" i="82" s="1"/>
  <c r="H62" i="87"/>
  <c r="I62" i="87" s="1"/>
  <c r="H47" i="67"/>
  <c r="I47" i="67" s="1"/>
  <c r="H53" i="74"/>
  <c r="I53" i="74" s="1"/>
  <c r="H45" i="82"/>
  <c r="H33" i="60"/>
  <c r="H33" i="77"/>
  <c r="H39" i="79"/>
  <c r="H71" i="79"/>
  <c r="H38" i="84"/>
  <c r="H34" i="88"/>
  <c r="H37" i="89"/>
  <c r="H32" i="84"/>
  <c r="H23" i="75"/>
  <c r="H40" i="75"/>
  <c r="H29" i="82"/>
  <c r="H42" i="85"/>
  <c r="H50" i="80"/>
  <c r="I50" i="80" s="1"/>
  <c r="H67" i="69"/>
  <c r="H53" i="63"/>
  <c r="I53" i="63" s="1"/>
  <c r="H27" i="66"/>
  <c r="H42" i="76"/>
  <c r="H53" i="80"/>
  <c r="I53" i="80" s="1"/>
  <c r="H45" i="77"/>
  <c r="H40" i="86"/>
  <c r="H70" i="69"/>
  <c r="H68" i="79"/>
  <c r="H48" i="83"/>
  <c r="I48" i="83" s="1"/>
  <c r="H49" i="59"/>
  <c r="I49" i="59" s="1"/>
  <c r="H67" i="66"/>
  <c r="H47" i="70"/>
  <c r="I47" i="70" s="1"/>
  <c r="H42" i="72"/>
  <c r="H53" i="81"/>
  <c r="I53" i="81" s="1"/>
  <c r="H48" i="62"/>
  <c r="I48" i="62" s="1"/>
  <c r="H59" i="82"/>
  <c r="I59" i="82" s="1"/>
  <c r="H15" i="67"/>
  <c r="H32" i="70"/>
  <c r="H34" i="69"/>
  <c r="H51" i="84"/>
  <c r="I51" i="84" s="1"/>
  <c r="H41" i="61"/>
  <c r="H57" i="61"/>
  <c r="I57" i="61" s="1"/>
  <c r="H33" i="73"/>
  <c r="H58" i="76"/>
  <c r="I58" i="76" s="1"/>
  <c r="H51" i="68"/>
  <c r="I51" i="68" s="1"/>
  <c r="H35" i="84"/>
  <c r="H61" i="88"/>
  <c r="I61" i="88" s="1"/>
  <c r="H16" i="61"/>
  <c r="H71" i="75"/>
  <c r="H65" i="89"/>
  <c r="I65" i="89" s="1"/>
  <c r="H23" i="80"/>
  <c r="H35" i="79"/>
  <c r="H59" i="67"/>
  <c r="I59" i="67" s="1"/>
  <c r="H30" i="68"/>
  <c r="H38" i="76"/>
  <c r="H28" i="78"/>
  <c r="H60" i="78"/>
  <c r="I60" i="78" s="1"/>
  <c r="H37" i="81"/>
  <c r="H27" i="83"/>
  <c r="H29" i="89"/>
  <c r="H52" i="84"/>
  <c r="I52" i="84" s="1"/>
  <c r="H44" i="67"/>
  <c r="H40" i="71"/>
  <c r="H59" i="72"/>
  <c r="I59" i="72" s="1"/>
  <c r="H17" i="74"/>
  <c r="H43" i="88"/>
  <c r="H38" i="70"/>
  <c r="H57" i="71"/>
  <c r="I57" i="71" s="1"/>
  <c r="H28" i="72"/>
  <c r="H59" i="77"/>
  <c r="I59" i="77" s="1"/>
  <c r="H52" i="80"/>
  <c r="I52" i="80" s="1"/>
  <c r="H23" i="81"/>
  <c r="H42" i="82"/>
  <c r="H58" i="82"/>
  <c r="I58" i="82" s="1"/>
  <c r="H16" i="84"/>
  <c r="H67" i="85"/>
  <c r="H70" i="86"/>
  <c r="H34" i="84"/>
  <c r="H34" i="62"/>
  <c r="H69" i="63"/>
  <c r="H65" i="68"/>
  <c r="I65" i="68" s="1"/>
  <c r="H39" i="70"/>
  <c r="H61" i="72"/>
  <c r="I61" i="72" s="1"/>
  <c r="H48" i="73"/>
  <c r="I48" i="73" s="1"/>
  <c r="H19" i="74"/>
  <c r="H41" i="76"/>
  <c r="H60" i="77"/>
  <c r="I60" i="77" s="1"/>
  <c r="H66" i="79"/>
  <c r="I66" i="79" s="1"/>
  <c r="H40" i="81"/>
  <c r="H58" i="87"/>
  <c r="I58" i="87" s="1"/>
  <c r="H47" i="72"/>
  <c r="I47" i="72" s="1"/>
  <c r="H27" i="76"/>
  <c r="H32" i="72"/>
  <c r="H51" i="73"/>
  <c r="I51" i="73" s="1"/>
  <c r="H35" i="89"/>
  <c r="H27" i="64"/>
  <c r="H69" i="64"/>
  <c r="H69" i="79"/>
  <c r="H32" i="67"/>
  <c r="H64" i="83"/>
  <c r="I64" i="83" s="1"/>
  <c r="H49" i="89"/>
  <c r="I49" i="89" s="1"/>
  <c r="H37" i="63"/>
  <c r="H67" i="63"/>
  <c r="H52" i="85"/>
  <c r="I52" i="85" s="1"/>
  <c r="H17" i="78"/>
  <c r="H58" i="64"/>
  <c r="I58" i="64" s="1"/>
  <c r="H70" i="63"/>
  <c r="H53" i="64"/>
  <c r="I53" i="64" s="1"/>
  <c r="H51" i="79"/>
  <c r="I51" i="79" s="1"/>
  <c r="H29" i="87"/>
  <c r="H33" i="89"/>
  <c r="H28" i="64"/>
  <c r="H50" i="67"/>
  <c r="I50" i="67" s="1"/>
  <c r="H27" i="70"/>
  <c r="H62" i="71"/>
  <c r="I62" i="71" s="1"/>
  <c r="H48" i="77"/>
  <c r="I48" i="77" s="1"/>
  <c r="H41" i="80"/>
  <c r="H57" i="80"/>
  <c r="I57" i="80" s="1"/>
  <c r="H47" i="82"/>
  <c r="I47" i="82" s="1"/>
  <c r="H66" i="83"/>
  <c r="I66" i="83" s="1"/>
  <c r="H49" i="88"/>
  <c r="I49" i="88" s="1"/>
  <c r="H20" i="89"/>
  <c r="H70" i="59"/>
  <c r="H66" i="62"/>
  <c r="I66" i="62" s="1"/>
  <c r="H69" i="62"/>
  <c r="H65" i="69"/>
  <c r="I65" i="69" s="1"/>
  <c r="H55" i="71"/>
  <c r="I55" i="71" s="1"/>
  <c r="H44" i="76"/>
  <c r="H23" i="78"/>
  <c r="H38" i="79"/>
  <c r="H30" i="59"/>
  <c r="H55" i="62"/>
  <c r="I55" i="62" s="1"/>
  <c r="H47" i="71"/>
  <c r="I47" i="71" s="1"/>
  <c r="H66" i="72"/>
  <c r="I66" i="72" s="1"/>
  <c r="H56" i="74"/>
  <c r="I56" i="74" s="1"/>
  <c r="H27" i="75"/>
  <c r="H16" i="82"/>
  <c r="H66" i="88"/>
  <c r="I66" i="88" s="1"/>
  <c r="H32" i="60"/>
  <c r="H38" i="67"/>
  <c r="H43" i="74"/>
  <c r="H42" i="84"/>
  <c r="H50" i="88"/>
  <c r="I50" i="88" s="1"/>
  <c r="H69" i="88"/>
  <c r="H42" i="62"/>
  <c r="H58" i="68"/>
  <c r="I58" i="68" s="1"/>
  <c r="H61" i="70"/>
  <c r="I61" i="70" s="1"/>
  <c r="H36" i="71"/>
  <c r="H43" i="79"/>
  <c r="H61" i="80"/>
  <c r="I61" i="80" s="1"/>
  <c r="H65" i="82"/>
  <c r="I65" i="82" s="1"/>
  <c r="H53" i="88"/>
  <c r="I53" i="88" s="1"/>
  <c r="H57" i="59"/>
  <c r="I57" i="59" s="1"/>
  <c r="H40" i="64"/>
  <c r="H35" i="66"/>
  <c r="H60" i="69"/>
  <c r="I60" i="69" s="1"/>
  <c r="H39" i="61"/>
  <c r="H41" i="73"/>
  <c r="H66" i="73"/>
  <c r="I66" i="73" s="1"/>
  <c r="H55" i="75"/>
  <c r="I55" i="75" s="1"/>
  <c r="H23" i="61"/>
  <c r="H34" i="61"/>
  <c r="H71" i="61"/>
  <c r="H59" i="62"/>
  <c r="I59" i="62" s="1"/>
  <c r="H65" i="64"/>
  <c r="I65" i="64" s="1"/>
  <c r="H55" i="67"/>
  <c r="I55" i="67" s="1"/>
  <c r="H58" i="75"/>
  <c r="I58" i="75" s="1"/>
  <c r="H40" i="78"/>
  <c r="H59" i="80"/>
  <c r="I59" i="80" s="1"/>
  <c r="H59" i="84"/>
  <c r="I59" i="84" s="1"/>
  <c r="H33" i="67"/>
  <c r="H65" i="59"/>
  <c r="I65" i="59" s="1"/>
  <c r="H43" i="82"/>
  <c r="H58" i="86"/>
  <c r="I58" i="86" s="1"/>
  <c r="H71" i="67"/>
  <c r="H37" i="68"/>
  <c r="H53" i="77"/>
  <c r="I53" i="77" s="1"/>
  <c r="H55" i="61"/>
  <c r="I55" i="61" s="1"/>
  <c r="H51" i="62"/>
  <c r="I51" i="62" s="1"/>
  <c r="H55" i="63"/>
  <c r="I55" i="63" s="1"/>
  <c r="H33" i="66"/>
  <c r="H67" i="68"/>
  <c r="H59" i="70"/>
  <c r="I59" i="70" s="1"/>
  <c r="H53" i="73"/>
  <c r="I53" i="73" s="1"/>
  <c r="H36" i="75"/>
  <c r="H39" i="75"/>
  <c r="H70" i="77"/>
  <c r="H58" i="79"/>
  <c r="I58" i="79" s="1"/>
  <c r="H50" i="81"/>
  <c r="I50" i="81" s="1"/>
  <c r="H52" i="82"/>
  <c r="I52" i="82" s="1"/>
  <c r="H27" i="84"/>
  <c r="H43" i="84"/>
  <c r="H57" i="85"/>
  <c r="I57" i="85" s="1"/>
  <c r="H55" i="87"/>
  <c r="I55" i="87" s="1"/>
  <c r="H58" i="77"/>
  <c r="I58" i="77" s="1"/>
  <c r="H44" i="87"/>
  <c r="H58" i="59"/>
  <c r="I58" i="59" s="1"/>
  <c r="H65" i="61"/>
  <c r="I65" i="61" s="1"/>
  <c r="H37" i="79"/>
  <c r="H69" i="84"/>
  <c r="H37" i="70"/>
  <c r="H43" i="81"/>
  <c r="H43" i="83"/>
  <c r="H27" i="86"/>
  <c r="H42" i="59"/>
  <c r="H40" i="66"/>
  <c r="H34" i="67"/>
  <c r="H53" i="69"/>
  <c r="I53" i="69" s="1"/>
  <c r="H59" i="71"/>
  <c r="I59" i="71" s="1"/>
  <c r="H51" i="78"/>
  <c r="I51" i="78" s="1"/>
  <c r="H32" i="82"/>
  <c r="H23" i="76"/>
  <c r="H42" i="88"/>
  <c r="H36" i="85"/>
  <c r="H28" i="82"/>
  <c r="H31" i="62"/>
  <c r="H23" i="87"/>
  <c r="H28" i="87"/>
  <c r="H47" i="88"/>
  <c r="I47" i="88" s="1"/>
  <c r="H65" i="74"/>
  <c r="I65" i="74" s="1"/>
  <c r="H49" i="67"/>
  <c r="I49" i="67" s="1"/>
  <c r="H57" i="81"/>
  <c r="I57" i="81" s="1"/>
  <c r="H30" i="61"/>
  <c r="H60" i="66"/>
  <c r="I60" i="66" s="1"/>
  <c r="H40" i="87"/>
  <c r="H35" i="67"/>
  <c r="H50" i="61"/>
  <c r="I50" i="61" s="1"/>
  <c r="H63" i="61"/>
  <c r="I63" i="61" s="1"/>
  <c r="H23" i="62"/>
  <c r="H32" i="62"/>
  <c r="H23" i="64"/>
  <c r="H57" i="64"/>
  <c r="I57" i="64" s="1"/>
  <c r="H65" i="67"/>
  <c r="I65" i="67" s="1"/>
  <c r="H69" i="74"/>
  <c r="H57" i="77"/>
  <c r="I57" i="77" s="1"/>
  <c r="H33" i="78"/>
  <c r="H68" i="80"/>
  <c r="H56" i="86"/>
  <c r="I56" i="86" s="1"/>
  <c r="H18" i="69"/>
  <c r="H30" i="89"/>
  <c r="H62" i="72"/>
  <c r="I62" i="72" s="1"/>
  <c r="H32" i="78"/>
  <c r="H38" i="64"/>
  <c r="H68" i="74"/>
  <c r="H28" i="71"/>
  <c r="H33" i="79"/>
  <c r="H56" i="59"/>
  <c r="I56" i="59" s="1"/>
  <c r="H42" i="70"/>
  <c r="H43" i="71"/>
  <c r="H58" i="72"/>
  <c r="I58" i="72" s="1"/>
  <c r="H43" i="75"/>
  <c r="H39" i="80"/>
  <c r="H70" i="64"/>
  <c r="H63" i="89"/>
  <c r="I63" i="89" s="1"/>
  <c r="H27" i="60"/>
  <c r="H70" i="62"/>
  <c r="H62" i="77"/>
  <c r="I62" i="77" s="1"/>
  <c r="H27" i="59"/>
  <c r="H34" i="72"/>
  <c r="H41" i="75"/>
  <c r="H56" i="76"/>
  <c r="I56" i="76" s="1"/>
  <c r="H34" i="80"/>
  <c r="H59" i="86"/>
  <c r="I59" i="86" s="1"/>
  <c r="H32" i="68"/>
  <c r="H71" i="86"/>
  <c r="H29" i="88"/>
  <c r="H71" i="76"/>
  <c r="H46" i="82"/>
  <c r="I46" i="82" s="1"/>
  <c r="H65" i="83"/>
  <c r="I65" i="83" s="1"/>
  <c r="H43" i="70"/>
  <c r="H41" i="63"/>
  <c r="H54" i="63"/>
  <c r="I54" i="63" s="1"/>
  <c r="H44" i="64"/>
  <c r="H55" i="64"/>
  <c r="I55" i="64" s="1"/>
  <c r="H60" i="64"/>
  <c r="I60" i="64" s="1"/>
  <c r="H29" i="67"/>
  <c r="H69" i="70"/>
  <c r="H57" i="75"/>
  <c r="I57" i="75" s="1"/>
  <c r="H54" i="85"/>
  <c r="I54" i="85" s="1"/>
  <c r="H71" i="85"/>
  <c r="H71" i="87"/>
  <c r="H46" i="89"/>
  <c r="I46" i="89" s="1"/>
  <c r="H29" i="73"/>
  <c r="H48" i="79"/>
  <c r="I48" i="79" s="1"/>
  <c r="H64" i="79"/>
  <c r="I64" i="79" s="1"/>
  <c r="H29" i="60"/>
  <c r="H42" i="87"/>
  <c r="H48" i="67"/>
  <c r="I48" i="67" s="1"/>
  <c r="H49" i="62"/>
  <c r="I49" i="62" s="1"/>
  <c r="H69" i="86"/>
  <c r="H36" i="63"/>
  <c r="H35" i="69"/>
  <c r="H51" i="69"/>
  <c r="I51" i="69" s="1"/>
  <c r="H41" i="71"/>
  <c r="H23" i="74"/>
  <c r="H37" i="74"/>
  <c r="H42" i="80"/>
  <c r="H43" i="86"/>
  <c r="H23" i="59"/>
  <c r="H58" i="60"/>
  <c r="I58" i="60" s="1"/>
  <c r="H27" i="67"/>
  <c r="H57" i="66"/>
  <c r="I57" i="66" s="1"/>
  <c r="H68" i="63"/>
  <c r="H43" i="72"/>
  <c r="H62" i="66"/>
  <c r="I62" i="66" s="1"/>
  <c r="H48" i="72"/>
  <c r="I48" i="72" s="1"/>
  <c r="H37" i="84"/>
  <c r="H28" i="67"/>
  <c r="H46" i="59"/>
  <c r="I46" i="59" s="1"/>
  <c r="H33" i="62"/>
  <c r="H38" i="62"/>
  <c r="H34" i="63"/>
  <c r="H42" i="64"/>
  <c r="H43" i="66"/>
  <c r="H66" i="67"/>
  <c r="I66" i="67" s="1"/>
  <c r="H54" i="69"/>
  <c r="I54" i="69" s="1"/>
  <c r="H53" i="79"/>
  <c r="I53" i="79" s="1"/>
  <c r="H37" i="80"/>
  <c r="H23" i="86"/>
  <c r="H46" i="68"/>
  <c r="I46" i="68" s="1"/>
  <c r="H36" i="69"/>
  <c r="H49" i="69"/>
  <c r="I49" i="69" s="1"/>
  <c r="H42" i="75"/>
  <c r="H69" i="75"/>
  <c r="H43" i="76"/>
  <c r="H34" i="83"/>
  <c r="H50" i="83"/>
  <c r="I50" i="83" s="1"/>
  <c r="H58" i="88"/>
  <c r="I58" i="88" s="1"/>
  <c r="H47" i="59"/>
  <c r="I47" i="59" s="1"/>
  <c r="H63" i="59"/>
  <c r="I63" i="59" s="1"/>
  <c r="H18" i="60"/>
  <c r="H34" i="60"/>
  <c r="H50" i="60"/>
  <c r="I50" i="60" s="1"/>
  <c r="H46" i="64"/>
  <c r="I46" i="64" s="1"/>
  <c r="H62" i="64"/>
  <c r="I62" i="64" s="1"/>
  <c r="H68" i="67"/>
  <c r="H42" i="69"/>
  <c r="H58" i="69"/>
  <c r="I58" i="69" s="1"/>
  <c r="H45" i="70"/>
  <c r="H32" i="71"/>
  <c r="H48" i="71"/>
  <c r="I48" i="71" s="1"/>
  <c r="H35" i="72"/>
  <c r="H51" i="72"/>
  <c r="I51" i="72" s="1"/>
  <c r="H38" i="73"/>
  <c r="H70" i="73"/>
  <c r="H44" i="75"/>
  <c r="H60" i="75"/>
  <c r="I60" i="75" s="1"/>
  <c r="F76" i="76"/>
  <c r="H47" i="76"/>
  <c r="I47" i="76" s="1"/>
  <c r="H63" i="76"/>
  <c r="I63" i="76" s="1"/>
  <c r="H34" i="77"/>
  <c r="H50" i="77"/>
  <c r="I50" i="77" s="1"/>
  <c r="H66" i="77"/>
  <c r="I66" i="77" s="1"/>
  <c r="H37" i="78"/>
  <c r="H53" i="78"/>
  <c r="I53" i="78" s="1"/>
  <c r="H69" i="78"/>
  <c r="H30" i="81"/>
  <c r="H46" i="81"/>
  <c r="I46" i="81" s="1"/>
  <c r="H62" i="81"/>
  <c r="I62" i="81" s="1"/>
  <c r="H33" i="82"/>
  <c r="H49" i="82"/>
  <c r="I49" i="82" s="1"/>
  <c r="H20" i="83"/>
  <c r="H55" i="84"/>
  <c r="I55" i="84" s="1"/>
  <c r="H71" i="84"/>
  <c r="H29" i="86"/>
  <c r="H61" i="86"/>
  <c r="I61" i="86" s="1"/>
  <c r="H16" i="87"/>
  <c r="H19" i="88"/>
  <c r="H35" i="88"/>
  <c r="H51" i="88"/>
  <c r="I51" i="88" s="1"/>
  <c r="H67" i="88"/>
  <c r="H40" i="70"/>
  <c r="H29" i="72"/>
  <c r="H50" i="72"/>
  <c r="I50" i="72" s="1"/>
  <c r="H69" i="73"/>
  <c r="H40" i="74"/>
  <c r="H36" i="79"/>
  <c r="H58" i="81"/>
  <c r="I58" i="81" s="1"/>
  <c r="H41" i="79"/>
  <c r="H62" i="86"/>
  <c r="I62" i="86" s="1"/>
  <c r="H39" i="89"/>
  <c r="H52" i="69"/>
  <c r="I52" i="69" s="1"/>
  <c r="H45" i="73"/>
  <c r="H35" i="74"/>
  <c r="H30" i="77"/>
  <c r="H54" i="84"/>
  <c r="I54" i="84" s="1"/>
  <c r="H39" i="85"/>
  <c r="H69" i="85"/>
  <c r="H59" i="87"/>
  <c r="I59" i="87" s="1"/>
  <c r="H21" i="88"/>
  <c r="H72" i="89"/>
  <c r="H71" i="70"/>
  <c r="H27" i="77"/>
  <c r="H64" i="77"/>
  <c r="I64" i="77" s="1"/>
  <c r="H36" i="78"/>
  <c r="H46" i="78"/>
  <c r="I46" i="78" s="1"/>
  <c r="H67" i="84"/>
  <c r="H57" i="86"/>
  <c r="I57" i="86" s="1"/>
  <c r="H34" i="59"/>
  <c r="H66" i="59"/>
  <c r="I66" i="59" s="1"/>
  <c r="H56" i="61"/>
  <c r="I56" i="61" s="1"/>
  <c r="H61" i="69"/>
  <c r="I61" i="69" s="1"/>
  <c r="H64" i="70"/>
  <c r="I64" i="70" s="1"/>
  <c r="H35" i="71"/>
  <c r="H51" i="71"/>
  <c r="I51" i="71" s="1"/>
  <c r="H67" i="71"/>
  <c r="H54" i="72"/>
  <c r="I54" i="72" s="1"/>
  <c r="H44" i="74"/>
  <c r="H60" i="74"/>
  <c r="I60" i="74" s="1"/>
  <c r="H31" i="75"/>
  <c r="H47" i="75"/>
  <c r="I47" i="75" s="1"/>
  <c r="H18" i="76"/>
  <c r="H50" i="76"/>
  <c r="I50" i="76" s="1"/>
  <c r="H66" i="76"/>
  <c r="I66" i="76" s="1"/>
  <c r="H72" i="78"/>
  <c r="H30" i="80"/>
  <c r="H46" i="80"/>
  <c r="I46" i="80" s="1"/>
  <c r="H33" i="81"/>
  <c r="H49" i="81"/>
  <c r="I49" i="81" s="1"/>
  <c r="H65" i="81"/>
  <c r="I65" i="81" s="1"/>
  <c r="H45" i="85"/>
  <c r="H32" i="86"/>
  <c r="H48" i="86"/>
  <c r="I48" i="86" s="1"/>
  <c r="H64" i="86"/>
  <c r="I64" i="86" s="1"/>
  <c r="H35" i="87"/>
  <c r="H70" i="88"/>
  <c r="H63" i="67"/>
  <c r="I63" i="67" s="1"/>
  <c r="H68" i="68"/>
  <c r="H56" i="70"/>
  <c r="I56" i="70" s="1"/>
  <c r="H38" i="74"/>
  <c r="H51" i="74"/>
  <c r="I51" i="74" s="1"/>
  <c r="H62" i="76"/>
  <c r="I62" i="76" s="1"/>
  <c r="H49" i="78"/>
  <c r="I49" i="78" s="1"/>
  <c r="H52" i="78"/>
  <c r="I52" i="78" s="1"/>
  <c r="H67" i="83"/>
  <c r="H34" i="73"/>
  <c r="H33" i="74"/>
  <c r="H54" i="74"/>
  <c r="I54" i="74" s="1"/>
  <c r="H36" i="84"/>
  <c r="H23" i="85"/>
  <c r="H37" i="85"/>
  <c r="H50" i="85"/>
  <c r="I50" i="85" s="1"/>
  <c r="H41" i="87"/>
  <c r="H57" i="87"/>
  <c r="I57" i="87" s="1"/>
  <c r="F76" i="85"/>
  <c r="H34" i="68"/>
  <c r="H50" i="68"/>
  <c r="I50" i="68" s="1"/>
  <c r="H37" i="69"/>
  <c r="H69" i="69"/>
  <c r="H27" i="71"/>
  <c r="H27" i="72"/>
  <c r="H54" i="75"/>
  <c r="I54" i="75" s="1"/>
  <c r="H65" i="78"/>
  <c r="I65" i="78" s="1"/>
  <c r="H68" i="78"/>
  <c r="H46" i="84"/>
  <c r="I46" i="84" s="1"/>
  <c r="H49" i="84"/>
  <c r="I49" i="84" s="1"/>
  <c r="H58" i="67"/>
  <c r="I58" i="67" s="1"/>
  <c r="H45" i="68"/>
  <c r="H61" i="68"/>
  <c r="I61" i="68" s="1"/>
  <c r="H64" i="69"/>
  <c r="I64" i="69" s="1"/>
  <c r="H44" i="73"/>
  <c r="H60" i="73"/>
  <c r="I60" i="73" s="1"/>
  <c r="H34" i="75"/>
  <c r="H21" i="76"/>
  <c r="H69" i="76"/>
  <c r="H33" i="80"/>
  <c r="H65" i="80"/>
  <c r="I65" i="80" s="1"/>
  <c r="H29" i="84"/>
  <c r="H45" i="84"/>
  <c r="H61" i="84"/>
  <c r="I61" i="84" s="1"/>
  <c r="H32" i="85"/>
  <c r="H48" i="85"/>
  <c r="I48" i="85" s="1"/>
  <c r="H64" i="85"/>
  <c r="I64" i="85" s="1"/>
  <c r="H38" i="87"/>
  <c r="H28" i="89"/>
  <c r="H61" i="60"/>
  <c r="I61" i="60" s="1"/>
  <c r="H49" i="73"/>
  <c r="I49" i="73" s="1"/>
  <c r="H38" i="72"/>
  <c r="H36" i="74"/>
  <c r="H50" i="84"/>
  <c r="I50" i="84" s="1"/>
  <c r="H17" i="89"/>
  <c r="H48" i="70"/>
  <c r="I48" i="70" s="1"/>
  <c r="H31" i="67"/>
  <c r="H44" i="82"/>
  <c r="H22" i="89"/>
  <c r="H28" i="74"/>
  <c r="H18" i="84"/>
  <c r="H62" i="60"/>
  <c r="I62" i="60" s="1"/>
  <c r="H33" i="61"/>
  <c r="H29" i="66"/>
  <c r="H64" i="67"/>
  <c r="I64" i="67" s="1"/>
  <c r="H19" i="68"/>
  <c r="H60" i="71"/>
  <c r="I60" i="71" s="1"/>
  <c r="H31" i="72"/>
  <c r="H26" i="81"/>
  <c r="H61" i="82"/>
  <c r="I61" i="82" s="1"/>
  <c r="H70" i="85"/>
  <c r="H50" i="89"/>
  <c r="I50" i="89" s="1"/>
  <c r="E76" i="62"/>
  <c r="B81" i="62" s="1"/>
  <c r="H51" i="87"/>
  <c r="I51" i="87" s="1"/>
  <c r="H41" i="89"/>
  <c r="H53" i="59"/>
  <c r="I53" i="59" s="1"/>
  <c r="H30" i="62"/>
  <c r="H16" i="69"/>
  <c r="H31" i="74"/>
  <c r="H53" i="76"/>
  <c r="I53" i="76" s="1"/>
  <c r="H44" i="89"/>
  <c r="H28" i="61"/>
  <c r="H15" i="62"/>
  <c r="H33" i="69"/>
  <c r="H48" i="74"/>
  <c r="I48" i="74" s="1"/>
  <c r="H51" i="75"/>
  <c r="I51" i="75" s="1"/>
  <c r="H41" i="77"/>
  <c r="H15" i="79"/>
  <c r="H21" i="81"/>
  <c r="H62" i="84"/>
  <c r="I62" i="84" s="1"/>
  <c r="H39" i="59"/>
  <c r="H55" i="59"/>
  <c r="I55" i="59" s="1"/>
  <c r="H29" i="61"/>
  <c r="H45" i="61"/>
  <c r="H60" i="67"/>
  <c r="I60" i="67" s="1"/>
  <c r="H31" i="68"/>
  <c r="H63" i="68"/>
  <c r="I63" i="68" s="1"/>
  <c r="H66" i="69"/>
  <c r="I66" i="69" s="1"/>
  <c r="H46" i="73"/>
  <c r="I46" i="73" s="1"/>
  <c r="H20" i="75"/>
  <c r="H55" i="76"/>
  <c r="I55" i="76" s="1"/>
  <c r="H16" i="79"/>
  <c r="H35" i="80"/>
  <c r="H67" i="80"/>
  <c r="H54" i="81"/>
  <c r="I54" i="81" s="1"/>
  <c r="H70" i="81"/>
  <c r="H28" i="83"/>
  <c r="H44" i="83"/>
  <c r="H31" i="84"/>
  <c r="H47" i="84"/>
  <c r="I47" i="84" s="1"/>
  <c r="H63" i="84"/>
  <c r="I63" i="84" s="1"/>
  <c r="H62" i="89"/>
  <c r="I62" i="89" s="1"/>
  <c r="H19" i="87"/>
  <c r="H54" i="88"/>
  <c r="I54" i="88" s="1"/>
  <c r="H69" i="59"/>
  <c r="H46" i="62"/>
  <c r="I46" i="62" s="1"/>
  <c r="H42" i="67"/>
  <c r="H29" i="68"/>
  <c r="H15" i="74"/>
  <c r="H54" i="87"/>
  <c r="I54" i="87" s="1"/>
  <c r="H60" i="89"/>
  <c r="I60" i="89" s="1"/>
  <c r="H60" i="61"/>
  <c r="I60" i="61" s="1"/>
  <c r="H64" i="74"/>
  <c r="I64" i="74" s="1"/>
  <c r="H47" i="79"/>
  <c r="I47" i="79" s="1"/>
  <c r="H33" i="85"/>
  <c r="H65" i="85"/>
  <c r="I65" i="85" s="1"/>
  <c r="H68" i="86"/>
  <c r="H46" i="61"/>
  <c r="I46" i="61" s="1"/>
  <c r="H45" i="67"/>
  <c r="H61" i="67"/>
  <c r="I61" i="67" s="1"/>
  <c r="H16" i="68"/>
  <c r="H48" i="68"/>
  <c r="I48" i="68" s="1"/>
  <c r="H44" i="72"/>
  <c r="H60" i="72"/>
  <c r="I60" i="72" s="1"/>
  <c r="H15" i="73"/>
  <c r="H34" i="74"/>
  <c r="H37" i="75"/>
  <c r="H53" i="75"/>
  <c r="I53" i="75" s="1"/>
  <c r="H62" i="78"/>
  <c r="I62" i="78" s="1"/>
  <c r="H45" i="83"/>
  <c r="H61" i="83"/>
  <c r="I61" i="83" s="1"/>
  <c r="H48" i="84"/>
  <c r="I48" i="84" s="1"/>
  <c r="H35" i="85"/>
  <c r="H44" i="88"/>
  <c r="H60" i="88"/>
  <c r="I60" i="88" s="1"/>
  <c r="H47" i="89"/>
  <c r="I47" i="89" s="1"/>
  <c r="H41" i="59"/>
  <c r="H28" i="60"/>
  <c r="H60" i="60"/>
  <c r="I60" i="60" s="1"/>
  <c r="H31" i="61"/>
  <c r="H62" i="67"/>
  <c r="I62" i="67" s="1"/>
  <c r="H45" i="72"/>
  <c r="H67" i="74"/>
  <c r="H57" i="76"/>
  <c r="I57" i="76" s="1"/>
  <c r="H44" i="77"/>
  <c r="H18" i="79"/>
  <c r="H34" i="79"/>
  <c r="H50" i="79"/>
  <c r="I50" i="79" s="1"/>
  <c r="H21" i="80"/>
  <c r="H30" i="83"/>
  <c r="H46" i="83"/>
  <c r="I46" i="83" s="1"/>
  <c r="H68" i="85"/>
  <c r="H64" i="89"/>
  <c r="I64" i="89" s="1"/>
  <c r="H28" i="59"/>
  <c r="H44" i="59"/>
  <c r="H60" i="59"/>
  <c r="I60" i="59" s="1"/>
  <c r="H31" i="60"/>
  <c r="H47" i="60"/>
  <c r="I47" i="60" s="1"/>
  <c r="H63" i="60"/>
  <c r="I63" i="60" s="1"/>
  <c r="H66" i="61"/>
  <c r="I66" i="61" s="1"/>
  <c r="H30" i="66"/>
  <c r="H46" i="66"/>
  <c r="I46" i="66" s="1"/>
  <c r="H36" i="68"/>
  <c r="H23" i="69"/>
  <c r="H55" i="69"/>
  <c r="I55" i="69" s="1"/>
  <c r="H45" i="71"/>
  <c r="H61" i="71"/>
  <c r="I61" i="71" s="1"/>
  <c r="H70" i="74"/>
  <c r="H60" i="76"/>
  <c r="I60" i="76" s="1"/>
  <c r="H31" i="77"/>
  <c r="H47" i="77"/>
  <c r="I47" i="77" s="1"/>
  <c r="H34" i="78"/>
  <c r="H50" i="78"/>
  <c r="I50" i="78" s="1"/>
  <c r="H21" i="79"/>
  <c r="H24" i="80"/>
  <c r="H40" i="80"/>
  <c r="H56" i="80"/>
  <c r="I56" i="80" s="1"/>
  <c r="H30" i="82"/>
  <c r="H33" i="83"/>
  <c r="H49" i="83"/>
  <c r="I49" i="83" s="1"/>
  <c r="H61" i="87"/>
  <c r="I61" i="87" s="1"/>
  <c r="H67" i="89"/>
  <c r="H29" i="59"/>
  <c r="H45" i="59"/>
  <c r="H16" i="60"/>
  <c r="H48" i="60"/>
  <c r="I48" i="60" s="1"/>
  <c r="H19" i="61"/>
  <c r="H51" i="61"/>
  <c r="I51" i="61" s="1"/>
  <c r="H63" i="66"/>
  <c r="I63" i="66" s="1"/>
  <c r="H24" i="69"/>
  <c r="H40" i="69"/>
  <c r="H56" i="69"/>
  <c r="I56" i="69" s="1"/>
  <c r="H72" i="69"/>
  <c r="H30" i="71"/>
  <c r="H46" i="71"/>
  <c r="I46" i="71" s="1"/>
  <c r="H33" i="72"/>
  <c r="H49" i="72"/>
  <c r="I49" i="72" s="1"/>
  <c r="H52" i="73"/>
  <c r="I52" i="73" s="1"/>
  <c r="H39" i="74"/>
  <c r="H29" i="76"/>
  <c r="H45" i="76"/>
  <c r="H32" i="77"/>
  <c r="H67" i="78"/>
  <c r="H73" i="80"/>
  <c r="H28" i="81"/>
  <c r="H44" i="81"/>
  <c r="H31" i="82"/>
  <c r="H18" i="83"/>
  <c r="H21" i="84"/>
  <c r="H53" i="84"/>
  <c r="I53" i="84" s="1"/>
  <c r="H30" i="87"/>
  <c r="H46" i="87"/>
  <c r="I46" i="87" s="1"/>
  <c r="H33" i="88"/>
  <c r="H65" i="88"/>
  <c r="I65" i="88" s="1"/>
  <c r="H36" i="89"/>
  <c r="H49" i="60"/>
  <c r="I49" i="60" s="1"/>
  <c r="H65" i="60"/>
  <c r="I65" i="60" s="1"/>
  <c r="H36" i="61"/>
  <c r="H29" i="64"/>
  <c r="H45" i="64"/>
  <c r="H16" i="66"/>
  <c r="H32" i="66"/>
  <c r="H48" i="66"/>
  <c r="I48" i="66" s="1"/>
  <c r="H64" i="66"/>
  <c r="I64" i="66" s="1"/>
  <c r="H19" i="67"/>
  <c r="H51" i="67"/>
  <c r="I51" i="67" s="1"/>
  <c r="H67" i="67"/>
  <c r="H22" i="68"/>
  <c r="H25" i="69"/>
  <c r="H57" i="69"/>
  <c r="I57" i="69" s="1"/>
  <c r="H60" i="70"/>
  <c r="I60" i="70" s="1"/>
  <c r="H15" i="71"/>
  <c r="H46" i="76"/>
  <c r="I46" i="76" s="1"/>
  <c r="H23" i="79"/>
  <c r="H55" i="79"/>
  <c r="I55" i="79" s="1"/>
  <c r="H64" i="82"/>
  <c r="I64" i="82" s="1"/>
  <c r="H35" i="83"/>
  <c r="H51" i="83"/>
  <c r="I51" i="83" s="1"/>
  <c r="H73" i="85"/>
  <c r="H28" i="86"/>
  <c r="H60" i="86"/>
  <c r="I60" i="86" s="1"/>
  <c r="H31" i="87"/>
  <c r="H47" i="87"/>
  <c r="I47" i="87" s="1"/>
  <c r="H63" i="87"/>
  <c r="I63" i="87" s="1"/>
  <c r="H18" i="88"/>
  <c r="H53" i="89"/>
  <c r="I53" i="89" s="1"/>
  <c r="H32" i="59"/>
  <c r="H64" i="59"/>
  <c r="I64" i="59" s="1"/>
  <c r="H67" i="60"/>
  <c r="H22" i="61"/>
  <c r="H47" i="64"/>
  <c r="I47" i="64" s="1"/>
  <c r="H27" i="69"/>
  <c r="H59" i="69"/>
  <c r="I59" i="69" s="1"/>
  <c r="H75" i="69"/>
  <c r="H30" i="70"/>
  <c r="H46" i="70"/>
  <c r="I46" i="70" s="1"/>
  <c r="H62" i="70"/>
  <c r="I62" i="70" s="1"/>
  <c r="H17" i="71"/>
  <c r="H45" i="75"/>
  <c r="H61" i="75"/>
  <c r="I61" i="75" s="1"/>
  <c r="H32" i="76"/>
  <c r="H48" i="76"/>
  <c r="I48" i="76" s="1"/>
  <c r="H19" i="77"/>
  <c r="H28" i="80"/>
  <c r="H44" i="80"/>
  <c r="H60" i="80"/>
  <c r="I60" i="80" s="1"/>
  <c r="H15" i="81"/>
  <c r="H47" i="81"/>
  <c r="I47" i="81" s="1"/>
  <c r="H18" i="82"/>
  <c r="H21" i="83"/>
  <c r="H24" i="84"/>
  <c r="H46" i="86"/>
  <c r="I46" i="86" s="1"/>
  <c r="H17" i="87"/>
  <c r="H49" i="87"/>
  <c r="I49" i="87" s="1"/>
  <c r="H65" i="87"/>
  <c r="I65" i="87" s="1"/>
  <c r="H52" i="88"/>
  <c r="I52" i="88" s="1"/>
  <c r="H17" i="59"/>
  <c r="H52" i="60"/>
  <c r="I52" i="60" s="1"/>
  <c r="H29" i="63"/>
  <c r="H45" i="63"/>
  <c r="H61" i="63"/>
  <c r="I61" i="63" s="1"/>
  <c r="H28" i="69"/>
  <c r="H44" i="69"/>
  <c r="H15" i="70"/>
  <c r="H66" i="71"/>
  <c r="I66" i="71" s="1"/>
  <c r="H21" i="72"/>
  <c r="H30" i="75"/>
  <c r="H33" i="76"/>
  <c r="H36" i="77"/>
  <c r="H52" i="77"/>
  <c r="I52" i="77" s="1"/>
  <c r="H39" i="78"/>
  <c r="H55" i="78"/>
  <c r="I55" i="78" s="1"/>
  <c r="H29" i="80"/>
  <c r="H45" i="80"/>
  <c r="H16" i="81"/>
  <c r="H48" i="81"/>
  <c r="I48" i="81" s="1"/>
  <c r="H64" i="81"/>
  <c r="I64" i="81" s="1"/>
  <c r="H35" i="82"/>
  <c r="H51" i="82"/>
  <c r="I51" i="82" s="1"/>
  <c r="H67" i="82"/>
  <c r="H44" i="85"/>
  <c r="H60" i="85"/>
  <c r="I60" i="85" s="1"/>
  <c r="H31" i="86"/>
  <c r="H47" i="86"/>
  <c r="I47" i="86" s="1"/>
  <c r="H63" i="86"/>
  <c r="I63" i="86" s="1"/>
  <c r="H34" i="87"/>
  <c r="H50" i="87"/>
  <c r="I50" i="87" s="1"/>
  <c r="H66" i="87"/>
  <c r="I66" i="87" s="1"/>
  <c r="H70" i="60"/>
  <c r="H31" i="63"/>
  <c r="H63" i="63"/>
  <c r="I63" i="63" s="1"/>
  <c r="H56" i="67"/>
  <c r="I56" i="67" s="1"/>
  <c r="H30" i="69"/>
  <c r="H71" i="72"/>
  <c r="H29" i="74"/>
  <c r="H48" i="75"/>
  <c r="I48" i="75" s="1"/>
  <c r="H64" i="75"/>
  <c r="I64" i="75" s="1"/>
  <c r="H19" i="76"/>
  <c r="H67" i="76"/>
  <c r="H28" i="79"/>
  <c r="H44" i="79"/>
  <c r="H60" i="79"/>
  <c r="I60" i="79" s="1"/>
  <c r="H15" i="80"/>
  <c r="H31" i="80"/>
  <c r="H63" i="80"/>
  <c r="I63" i="80" s="1"/>
  <c r="H18" i="81"/>
  <c r="H21" i="82"/>
  <c r="H69" i="82"/>
  <c r="H56" i="83"/>
  <c r="I56" i="83" s="1"/>
  <c r="H30" i="85"/>
  <c r="H46" i="85"/>
  <c r="I46" i="85" s="1"/>
  <c r="H62" i="85"/>
  <c r="I62" i="85" s="1"/>
  <c r="H17" i="86"/>
  <c r="H65" i="86"/>
  <c r="I65" i="86" s="1"/>
  <c r="H36" i="87"/>
  <c r="H52" i="87"/>
  <c r="I52" i="87" s="1"/>
  <c r="H20" i="59"/>
  <c r="H36" i="59"/>
  <c r="H29" i="62"/>
  <c r="H32" i="63"/>
  <c r="H64" i="63"/>
  <c r="I64" i="63" s="1"/>
  <c r="H28" i="68"/>
  <c r="H47" i="69"/>
  <c r="I47" i="69" s="1"/>
  <c r="H21" i="71"/>
  <c r="H37" i="71"/>
  <c r="H53" i="71"/>
  <c r="I53" i="71" s="1"/>
  <c r="H69" i="71"/>
  <c r="H40" i="72"/>
  <c r="H75" i="73"/>
  <c r="H17" i="75"/>
  <c r="H29" i="79"/>
  <c r="H61" i="79"/>
  <c r="I61" i="79" s="1"/>
  <c r="H16" i="80"/>
  <c r="H48" i="80"/>
  <c r="I48" i="80" s="1"/>
  <c r="H64" i="80"/>
  <c r="I64" i="80" s="1"/>
  <c r="H19" i="81"/>
  <c r="H35" i="81"/>
  <c r="H51" i="81"/>
  <c r="I51" i="81" s="1"/>
  <c r="H67" i="81"/>
  <c r="H54" i="82"/>
  <c r="I54" i="82" s="1"/>
  <c r="H28" i="84"/>
  <c r="H44" i="84"/>
  <c r="H60" i="84"/>
  <c r="I60" i="84" s="1"/>
  <c r="H31" i="85"/>
  <c r="H34" i="86"/>
  <c r="H50" i="86"/>
  <c r="I50" i="86" s="1"/>
  <c r="H66" i="86"/>
  <c r="I66" i="86" s="1"/>
  <c r="H21" i="87"/>
  <c r="H24" i="88"/>
  <c r="H40" i="88"/>
  <c r="H45" i="89"/>
  <c r="H48" i="89"/>
  <c r="I48" i="89" s="1"/>
  <c r="H45" i="88"/>
  <c r="H15" i="88"/>
  <c r="H28" i="88"/>
  <c r="H37" i="88"/>
  <c r="H68" i="88"/>
  <c r="H33" i="87"/>
  <c r="H70" i="87"/>
  <c r="H68" i="87"/>
  <c r="H44" i="86"/>
  <c r="H45" i="86"/>
  <c r="H15" i="86"/>
  <c r="H55" i="86"/>
  <c r="I55" i="86" s="1"/>
  <c r="H18" i="86"/>
  <c r="H21" i="85"/>
  <c r="H40" i="85"/>
  <c r="H49" i="85"/>
  <c r="I49" i="85" s="1"/>
  <c r="H56" i="85"/>
  <c r="I56" i="85" s="1"/>
  <c r="H63" i="85"/>
  <c r="I63" i="85" s="1"/>
  <c r="H20" i="85"/>
  <c r="H28" i="85"/>
  <c r="H16" i="85"/>
  <c r="H68" i="84"/>
  <c r="H64" i="84"/>
  <c r="I64" i="84" s="1"/>
  <c r="H32" i="83"/>
  <c r="H62" i="83"/>
  <c r="I62" i="83" s="1"/>
  <c r="H68" i="83"/>
  <c r="H17" i="83"/>
  <c r="H40" i="83"/>
  <c r="H47" i="83"/>
  <c r="I47" i="83" s="1"/>
  <c r="H71" i="83"/>
  <c r="H56" i="82"/>
  <c r="I56" i="82" s="1"/>
  <c r="H48" i="82"/>
  <c r="I48" i="82" s="1"/>
  <c r="H72" i="82"/>
  <c r="H29" i="81"/>
  <c r="H60" i="81"/>
  <c r="I60" i="81" s="1"/>
  <c r="H56" i="81"/>
  <c r="I56" i="81" s="1"/>
  <c r="H70" i="80"/>
  <c r="H49" i="80"/>
  <c r="I49" i="80" s="1"/>
  <c r="H54" i="80"/>
  <c r="I54" i="80" s="1"/>
  <c r="H62" i="79"/>
  <c r="I62" i="79" s="1"/>
  <c r="H45" i="79"/>
  <c r="H30" i="79"/>
  <c r="H63" i="78"/>
  <c r="I63" i="78" s="1"/>
  <c r="H22" i="78"/>
  <c r="H20" i="78"/>
  <c r="H31" i="78"/>
  <c r="H66" i="78"/>
  <c r="I66" i="78" s="1"/>
  <c r="H28" i="77"/>
  <c r="H63" i="77"/>
  <c r="I63" i="77" s="1"/>
  <c r="H22" i="77"/>
  <c r="H61" i="77"/>
  <c r="I61" i="77" s="1"/>
  <c r="H68" i="77"/>
  <c r="H15" i="76"/>
  <c r="H30" i="76"/>
  <c r="H37" i="76"/>
  <c r="H64" i="76"/>
  <c r="I64" i="76" s="1"/>
  <c r="H72" i="76"/>
  <c r="H18" i="75"/>
  <c r="H46" i="75"/>
  <c r="I46" i="75" s="1"/>
  <c r="H29" i="75"/>
  <c r="H62" i="75"/>
  <c r="I62" i="75" s="1"/>
  <c r="H67" i="75"/>
  <c r="H32" i="75"/>
  <c r="H15" i="75"/>
  <c r="H70" i="75"/>
  <c r="H65" i="75"/>
  <c r="I65" i="75" s="1"/>
  <c r="H47" i="74"/>
  <c r="I47" i="74" s="1"/>
  <c r="H61" i="74"/>
  <c r="I61" i="74" s="1"/>
  <c r="H66" i="74"/>
  <c r="I66" i="74" s="1"/>
  <c r="H45" i="74"/>
  <c r="H62" i="74"/>
  <c r="I62" i="74" s="1"/>
  <c r="H32" i="74"/>
  <c r="H17" i="73"/>
  <c r="H30" i="73"/>
  <c r="H65" i="73"/>
  <c r="I65" i="73" s="1"/>
  <c r="H28" i="73"/>
  <c r="H63" i="73"/>
  <c r="I63" i="73" s="1"/>
  <c r="H64" i="72"/>
  <c r="I64" i="72" s="1"/>
  <c r="H65" i="72"/>
  <c r="I65" i="72" s="1"/>
  <c r="H68" i="72"/>
  <c r="H18" i="71"/>
  <c r="H29" i="70"/>
  <c r="H28" i="70"/>
  <c r="H31" i="70"/>
  <c r="H63" i="69"/>
  <c r="I63" i="69" s="1"/>
  <c r="H73" i="69"/>
  <c r="H64" i="68"/>
  <c r="I64" i="68" s="1"/>
  <c r="H16" i="67"/>
  <c r="H45" i="66"/>
  <c r="H15" i="66"/>
  <c r="H31" i="64"/>
  <c r="H63" i="64"/>
  <c r="I63" i="64" s="1"/>
  <c r="H61" i="64"/>
  <c r="I61" i="64" s="1"/>
  <c r="H62" i="63"/>
  <c r="I62" i="63" s="1"/>
  <c r="H46" i="63"/>
  <c r="I46" i="63" s="1"/>
  <c r="H47" i="62"/>
  <c r="I47" i="62" s="1"/>
  <c r="H45" i="62"/>
  <c r="H63" i="62"/>
  <c r="I63" i="62" s="1"/>
  <c r="H61" i="62"/>
  <c r="I61" i="62" s="1"/>
  <c r="H48" i="61"/>
  <c r="I48" i="61" s="1"/>
  <c r="H64" i="61"/>
  <c r="I64" i="61" s="1"/>
  <c r="H44" i="61"/>
  <c r="H67" i="61"/>
  <c r="H72" i="61"/>
  <c r="H44" i="60"/>
  <c r="H21" i="60"/>
  <c r="H19" i="60"/>
  <c r="H50" i="59"/>
  <c r="I50" i="59" s="1"/>
  <c r="H61" i="59"/>
  <c r="I61" i="59" s="1"/>
  <c r="H70" i="89"/>
  <c r="H70" i="84"/>
  <c r="F76" i="84"/>
  <c r="L76" i="82"/>
  <c r="M47" i="82"/>
  <c r="H21" i="86"/>
  <c r="H19" i="86"/>
  <c r="J76" i="83"/>
  <c r="M20" i="83"/>
  <c r="H18" i="85"/>
  <c r="H16" i="88"/>
  <c r="M16" i="87"/>
  <c r="J76" i="87"/>
  <c r="E76" i="86"/>
  <c r="B81" i="86" s="1"/>
  <c r="F76" i="86"/>
  <c r="M46" i="83"/>
  <c r="L76" i="83"/>
  <c r="E76" i="89"/>
  <c r="B81" i="89" s="1"/>
  <c r="K76" i="83"/>
  <c r="J76" i="82"/>
  <c r="K76" i="82"/>
  <c r="M15" i="82"/>
  <c r="E76" i="84"/>
  <c r="B81" i="84" s="1"/>
  <c r="H33" i="84"/>
  <c r="J76" i="84"/>
  <c r="K76" i="84"/>
  <c r="C76" i="86"/>
  <c r="F76" i="89"/>
  <c r="F76" i="87"/>
  <c r="J76" i="88"/>
  <c r="K76" i="86"/>
  <c r="H15" i="84"/>
  <c r="E76" i="85"/>
  <c r="B81" i="85" s="1"/>
  <c r="L76" i="85"/>
  <c r="M46" i="85"/>
  <c r="M76" i="85" s="1"/>
  <c r="J76" i="86"/>
  <c r="M30" i="83"/>
  <c r="M76" i="86"/>
  <c r="E76" i="83"/>
  <c r="B81" i="83" s="1"/>
  <c r="E76" i="87"/>
  <c r="B81" i="87" s="1"/>
  <c r="K76" i="89"/>
  <c r="F76" i="83"/>
  <c r="H15" i="83"/>
  <c r="C76" i="84"/>
  <c r="F76" i="88"/>
  <c r="E76" i="82"/>
  <c r="M28" i="82"/>
  <c r="H22" i="85"/>
  <c r="M76" i="88"/>
  <c r="F76" i="82"/>
  <c r="H15" i="89"/>
  <c r="L76" i="84"/>
  <c r="M15" i="89"/>
  <c r="M76" i="89" s="1"/>
  <c r="J76" i="89"/>
  <c r="H31" i="83"/>
  <c r="M46" i="84"/>
  <c r="M76" i="84" s="1"/>
  <c r="L76" i="86"/>
  <c r="M28" i="87"/>
  <c r="K76" i="87"/>
  <c r="H39" i="88"/>
  <c r="H73" i="84"/>
  <c r="H15" i="85"/>
  <c r="H38" i="85"/>
  <c r="H17" i="88"/>
  <c r="H73" i="88"/>
  <c r="H32" i="89"/>
  <c r="L76" i="87"/>
  <c r="M46" i="87"/>
  <c r="M76" i="87" s="1"/>
  <c r="H75" i="84"/>
  <c r="C76" i="87"/>
  <c r="L76" i="89"/>
  <c r="H56" i="89"/>
  <c r="I56" i="89" s="1"/>
  <c r="H33" i="86"/>
  <c r="K76" i="88"/>
  <c r="J76" i="85"/>
  <c r="H64" i="87"/>
  <c r="I64" i="87" s="1"/>
  <c r="L76" i="88"/>
  <c r="E76" i="88"/>
  <c r="B81" i="88" s="1"/>
  <c r="H62" i="88"/>
  <c r="I62" i="88" s="1"/>
  <c r="H26" i="89"/>
  <c r="H69" i="89"/>
  <c r="J76" i="75"/>
  <c r="L76" i="80"/>
  <c r="M46" i="80"/>
  <c r="E76" i="78"/>
  <c r="B81" i="78" s="1"/>
  <c r="M33" i="79"/>
  <c r="K76" i="79"/>
  <c r="E76" i="77"/>
  <c r="B81" i="77" s="1"/>
  <c r="E76" i="76"/>
  <c r="B81" i="76" s="1"/>
  <c r="E76" i="81"/>
  <c r="B81" i="81" s="1"/>
  <c r="E76" i="79"/>
  <c r="B81" i="79" s="1"/>
  <c r="M29" i="81"/>
  <c r="K76" i="81"/>
  <c r="K76" i="74"/>
  <c r="K76" i="75"/>
  <c r="E76" i="74"/>
  <c r="M15" i="80"/>
  <c r="J76" i="80"/>
  <c r="H17" i="81"/>
  <c r="F76" i="81"/>
  <c r="E76" i="75"/>
  <c r="B81" i="75" s="1"/>
  <c r="M76" i="81"/>
  <c r="L76" i="75"/>
  <c r="M46" i="75"/>
  <c r="H59" i="75"/>
  <c r="I59" i="75" s="1"/>
  <c r="H44" i="78"/>
  <c r="M76" i="79"/>
  <c r="H16" i="76"/>
  <c r="H16" i="77"/>
  <c r="F76" i="77"/>
  <c r="F76" i="74"/>
  <c r="H69" i="77"/>
  <c r="H35" i="76"/>
  <c r="M28" i="78"/>
  <c r="K76" i="78"/>
  <c r="M46" i="78"/>
  <c r="L76" i="78"/>
  <c r="H25" i="79"/>
  <c r="F76" i="78"/>
  <c r="M15" i="75"/>
  <c r="M15" i="77"/>
  <c r="J76" i="77"/>
  <c r="L76" i="77"/>
  <c r="M16" i="78"/>
  <c r="J76" i="78"/>
  <c r="C76" i="78"/>
  <c r="L76" i="74"/>
  <c r="C76" i="79"/>
  <c r="M46" i="74"/>
  <c r="M76" i="74" s="1"/>
  <c r="H21" i="74"/>
  <c r="H52" i="79"/>
  <c r="I52" i="79" s="1"/>
  <c r="H38" i="81"/>
  <c r="C76" i="77"/>
  <c r="M47" i="79"/>
  <c r="L76" i="79"/>
  <c r="L76" i="81"/>
  <c r="H17" i="77"/>
  <c r="E76" i="80"/>
  <c r="B81" i="80" s="1"/>
  <c r="M46" i="81"/>
  <c r="J76" i="76"/>
  <c r="F76" i="80"/>
  <c r="F76" i="75"/>
  <c r="H49" i="75"/>
  <c r="I49" i="75" s="1"/>
  <c r="M15" i="76"/>
  <c r="M76" i="76" s="1"/>
  <c r="H51" i="76"/>
  <c r="I51" i="76" s="1"/>
  <c r="H15" i="77"/>
  <c r="H26" i="79"/>
  <c r="H62" i="80"/>
  <c r="I62" i="80" s="1"/>
  <c r="H66" i="80"/>
  <c r="I66" i="80" s="1"/>
  <c r="H37" i="77"/>
  <c r="H19" i="80"/>
  <c r="H32" i="81"/>
  <c r="H69" i="81"/>
  <c r="F76" i="79"/>
  <c r="J76" i="81"/>
  <c r="H68" i="75"/>
  <c r="H43" i="77"/>
  <c r="H30" i="78"/>
  <c r="H49" i="79"/>
  <c r="I49" i="79" s="1"/>
  <c r="H36" i="80"/>
  <c r="C76" i="80"/>
  <c r="H24" i="81"/>
  <c r="K76" i="77"/>
  <c r="M28" i="77"/>
  <c r="J76" i="79"/>
  <c r="H71" i="80"/>
  <c r="K76" i="80"/>
  <c r="H49" i="77"/>
  <c r="I49" i="77" s="1"/>
  <c r="H47" i="78"/>
  <c r="I47" i="78" s="1"/>
  <c r="H54" i="79"/>
  <c r="I54" i="79" s="1"/>
  <c r="M28" i="80"/>
  <c r="H65" i="77"/>
  <c r="I65" i="77" s="1"/>
  <c r="H61" i="78"/>
  <c r="I61" i="78" s="1"/>
  <c r="H42" i="81"/>
  <c r="H61" i="81"/>
  <c r="I61" i="81" s="1"/>
  <c r="H74" i="80"/>
  <c r="E76" i="66"/>
  <c r="L76" i="68"/>
  <c r="M46" i="68"/>
  <c r="J76" i="66"/>
  <c r="E76" i="71"/>
  <c r="B81" i="71" s="1"/>
  <c r="M47" i="66"/>
  <c r="F76" i="71"/>
  <c r="J76" i="71"/>
  <c r="H24" i="70"/>
  <c r="F76" i="70"/>
  <c r="M28" i="68"/>
  <c r="H19" i="72"/>
  <c r="F76" i="72"/>
  <c r="M36" i="66"/>
  <c r="F76" i="66"/>
  <c r="M28" i="67"/>
  <c r="K76" i="67"/>
  <c r="M16" i="68"/>
  <c r="M76" i="68" s="1"/>
  <c r="K76" i="70"/>
  <c r="E76" i="72"/>
  <c r="B81" i="72" s="1"/>
  <c r="M29" i="70"/>
  <c r="J76" i="67"/>
  <c r="M16" i="67"/>
  <c r="M76" i="67" s="1"/>
  <c r="E76" i="69"/>
  <c r="B81" i="69" s="1"/>
  <c r="E76" i="73"/>
  <c r="B81" i="73" s="1"/>
  <c r="M28" i="73"/>
  <c r="K76" i="73"/>
  <c r="F76" i="68"/>
  <c r="H15" i="68"/>
  <c r="M46" i="70"/>
  <c r="L76" i="70"/>
  <c r="H64" i="73"/>
  <c r="I64" i="73" s="1"/>
  <c r="E76" i="67"/>
  <c r="B81" i="67" s="1"/>
  <c r="E76" i="70"/>
  <c r="B81" i="70" s="1"/>
  <c r="M28" i="72"/>
  <c r="M76" i="72" s="1"/>
  <c r="M15" i="73"/>
  <c r="H42" i="66"/>
  <c r="H58" i="66"/>
  <c r="I58" i="66" s="1"/>
  <c r="H37" i="67"/>
  <c r="H39" i="67"/>
  <c r="L76" i="67"/>
  <c r="E76" i="68"/>
  <c r="B81" i="68" s="1"/>
  <c r="H32" i="69"/>
  <c r="H38" i="69"/>
  <c r="H67" i="73"/>
  <c r="K76" i="69"/>
  <c r="M28" i="69"/>
  <c r="H69" i="66"/>
  <c r="H54" i="67"/>
  <c r="I54" i="67" s="1"/>
  <c r="H26" i="68"/>
  <c r="H70" i="68"/>
  <c r="H36" i="67"/>
  <c r="H66" i="68"/>
  <c r="I66" i="68" s="1"/>
  <c r="H39" i="69"/>
  <c r="H68" i="73"/>
  <c r="M28" i="71"/>
  <c r="M76" i="71" s="1"/>
  <c r="K76" i="71"/>
  <c r="F76" i="69"/>
  <c r="H15" i="69"/>
  <c r="H16" i="73"/>
  <c r="F76" i="73"/>
  <c r="L76" i="73"/>
  <c r="H30" i="67"/>
  <c r="H33" i="68"/>
  <c r="L76" i="69"/>
  <c r="M46" i="69"/>
  <c r="M46" i="73"/>
  <c r="H61" i="66"/>
  <c r="I61" i="66" s="1"/>
  <c r="H41" i="67"/>
  <c r="J76" i="69"/>
  <c r="M15" i="69"/>
  <c r="H54" i="70"/>
  <c r="I54" i="70" s="1"/>
  <c r="J76" i="72"/>
  <c r="H55" i="72"/>
  <c r="I55" i="72" s="1"/>
  <c r="H44" i="68"/>
  <c r="H69" i="68"/>
  <c r="H46" i="69"/>
  <c r="I46" i="69" s="1"/>
  <c r="L76" i="71"/>
  <c r="H50" i="71"/>
  <c r="I50" i="71" s="1"/>
  <c r="H42" i="73"/>
  <c r="F76" i="67"/>
  <c r="H49" i="68"/>
  <c r="I49" i="68" s="1"/>
  <c r="H59" i="68"/>
  <c r="I59" i="68" s="1"/>
  <c r="H33" i="70"/>
  <c r="H44" i="70"/>
  <c r="H20" i="71"/>
  <c r="H18" i="72"/>
  <c r="H43" i="73"/>
  <c r="H63" i="71"/>
  <c r="I63" i="71" s="1"/>
  <c r="H63" i="72"/>
  <c r="I63" i="72" s="1"/>
  <c r="H64" i="71"/>
  <c r="I64" i="71" s="1"/>
  <c r="L76" i="72"/>
  <c r="E76" i="60"/>
  <c r="B81" i="60" s="1"/>
  <c r="M49" i="63"/>
  <c r="L76" i="63"/>
  <c r="H15" i="63"/>
  <c r="F76" i="63"/>
  <c r="E76" i="59"/>
  <c r="B81" i="59" s="1"/>
  <c r="H31" i="59"/>
  <c r="K76" i="64"/>
  <c r="F76" i="60"/>
  <c r="H15" i="60"/>
  <c r="M29" i="61"/>
  <c r="M76" i="61" s="1"/>
  <c r="K76" i="61"/>
  <c r="M76" i="63"/>
  <c r="M15" i="60"/>
  <c r="E76" i="64"/>
  <c r="B81" i="64" s="1"/>
  <c r="H25" i="62"/>
  <c r="L76" i="61"/>
  <c r="M47" i="61"/>
  <c r="M16" i="61"/>
  <c r="J76" i="61"/>
  <c r="H15" i="61"/>
  <c r="F76" i="61"/>
  <c r="H33" i="59"/>
  <c r="F76" i="64"/>
  <c r="E76" i="61"/>
  <c r="B81" i="61" s="1"/>
  <c r="H40" i="61"/>
  <c r="H16" i="63"/>
  <c r="J76" i="62"/>
  <c r="J76" i="59"/>
  <c r="M15" i="62"/>
  <c r="L76" i="62"/>
  <c r="M15" i="59"/>
  <c r="M76" i="59" s="1"/>
  <c r="K76" i="60"/>
  <c r="H72" i="60"/>
  <c r="M46" i="62"/>
  <c r="H38" i="63"/>
  <c r="H52" i="64"/>
  <c r="I52" i="64" s="1"/>
  <c r="E76" i="63"/>
  <c r="B81" i="63" s="1"/>
  <c r="M76" i="64"/>
  <c r="H35" i="62"/>
  <c r="H43" i="59"/>
  <c r="H23" i="60"/>
  <c r="H74" i="60"/>
  <c r="F76" i="59"/>
  <c r="H19" i="59"/>
  <c r="H19" i="62"/>
  <c r="C76" i="62"/>
  <c r="K76" i="62"/>
  <c r="H15" i="59"/>
  <c r="H62" i="59"/>
  <c r="I62" i="59" s="1"/>
  <c r="H38" i="61"/>
  <c r="H40" i="62"/>
  <c r="H34" i="64"/>
  <c r="L76" i="64"/>
  <c r="K76" i="59"/>
  <c r="H46" i="60"/>
  <c r="I46" i="60" s="1"/>
  <c r="H73" i="60"/>
  <c r="H69" i="61"/>
  <c r="H54" i="62"/>
  <c r="I54" i="62" s="1"/>
  <c r="H21" i="64"/>
  <c r="H74" i="64"/>
  <c r="L76" i="59"/>
  <c r="H48" i="59"/>
  <c r="I48" i="59" s="1"/>
  <c r="H72" i="59"/>
  <c r="L76" i="60"/>
  <c r="M46" i="60"/>
  <c r="H69" i="60"/>
  <c r="H47" i="61"/>
  <c r="I47" i="61" s="1"/>
  <c r="H49" i="61"/>
  <c r="I49" i="61" s="1"/>
  <c r="H65" i="62"/>
  <c r="I65" i="62" s="1"/>
  <c r="H47" i="63"/>
  <c r="I47" i="63" s="1"/>
  <c r="H15" i="64"/>
  <c r="H72" i="64"/>
  <c r="K76" i="63"/>
  <c r="H74" i="62"/>
  <c r="M28" i="63"/>
  <c r="H54" i="60"/>
  <c r="I54" i="60" s="1"/>
  <c r="H35" i="61"/>
  <c r="H61" i="61"/>
  <c r="I61" i="61" s="1"/>
  <c r="H39" i="64"/>
  <c r="J76" i="64"/>
  <c r="F76" i="62"/>
  <c r="H36" i="60"/>
  <c r="H57" i="62"/>
  <c r="I57" i="62" s="1"/>
  <c r="H67" i="62"/>
  <c r="H71" i="62"/>
  <c r="H49" i="63"/>
  <c r="I49" i="63" s="1"/>
  <c r="H75" i="64"/>
  <c r="B81" i="74" l="1"/>
  <c r="B53" i="1"/>
  <c r="B60" i="1"/>
  <c r="B59" i="1"/>
  <c r="B58" i="1"/>
  <c r="B57" i="1"/>
  <c r="B56" i="1"/>
  <c r="B55" i="1"/>
  <c r="B54" i="1"/>
  <c r="B81" i="66"/>
  <c r="B45" i="1"/>
  <c r="B52" i="1"/>
  <c r="B49" i="1"/>
  <c r="B51" i="1"/>
  <c r="B50" i="1"/>
  <c r="B48" i="1"/>
  <c r="B47" i="1"/>
  <c r="B46" i="1"/>
  <c r="B81" i="82"/>
  <c r="B61" i="1"/>
  <c r="B68" i="1"/>
  <c r="B65" i="1"/>
  <c r="B64" i="1"/>
  <c r="B67" i="1"/>
  <c r="B66" i="1"/>
  <c r="B63" i="1"/>
  <c r="B62" i="1"/>
  <c r="M76" i="83"/>
  <c r="M76" i="73"/>
  <c r="M76" i="70"/>
  <c r="M76" i="66"/>
  <c r="M76" i="62"/>
  <c r="I76" i="86"/>
  <c r="B83" i="86" s="1"/>
  <c r="I76" i="84"/>
  <c r="B83" i="84" s="1"/>
  <c r="I76" i="66"/>
  <c r="B83" i="66" s="1"/>
  <c r="I76" i="82"/>
  <c r="B83" i="82" s="1"/>
  <c r="H76" i="82"/>
  <c r="I76" i="67"/>
  <c r="B83" i="67" s="1"/>
  <c r="I76" i="70"/>
  <c r="B83" i="70" s="1"/>
  <c r="I76" i="87"/>
  <c r="B83" i="87" s="1"/>
  <c r="I76" i="85"/>
  <c r="B83" i="85" s="1"/>
  <c r="H76" i="69"/>
  <c r="B82" i="69" s="1"/>
  <c r="B84" i="69" s="1"/>
  <c r="H76" i="80"/>
  <c r="H76" i="74"/>
  <c r="I76" i="80"/>
  <c r="B83" i="80" s="1"/>
  <c r="I76" i="83"/>
  <c r="B83" i="83" s="1"/>
  <c r="H76" i="86"/>
  <c r="I76" i="64"/>
  <c r="B83" i="64" s="1"/>
  <c r="I76" i="89"/>
  <c r="B83" i="89" s="1"/>
  <c r="I76" i="78"/>
  <c r="B83" i="78" s="1"/>
  <c r="I76" i="75"/>
  <c r="B83" i="75" s="1"/>
  <c r="I76" i="76"/>
  <c r="B83" i="76" s="1"/>
  <c r="I76" i="81"/>
  <c r="B83" i="81" s="1"/>
  <c r="I76" i="68"/>
  <c r="B83" i="68" s="1"/>
  <c r="I76" i="77"/>
  <c r="B83" i="77" s="1"/>
  <c r="I76" i="63"/>
  <c r="B83" i="63" s="1"/>
  <c r="I76" i="71"/>
  <c r="B83" i="71" s="1"/>
  <c r="I76" i="88"/>
  <c r="B83" i="88" s="1"/>
  <c r="H76" i="88"/>
  <c r="B82" i="88" s="1"/>
  <c r="B84" i="88" s="1"/>
  <c r="H76" i="87"/>
  <c r="H76" i="81"/>
  <c r="I76" i="79"/>
  <c r="B83" i="79" s="1"/>
  <c r="H76" i="79"/>
  <c r="H76" i="75"/>
  <c r="I76" i="74"/>
  <c r="B83" i="74" s="1"/>
  <c r="I76" i="73"/>
  <c r="B83" i="73" s="1"/>
  <c r="H76" i="73"/>
  <c r="I76" i="72"/>
  <c r="B83" i="72" s="1"/>
  <c r="H76" i="72"/>
  <c r="H76" i="71"/>
  <c r="H76" i="70"/>
  <c r="I76" i="69"/>
  <c r="B83" i="69" s="1"/>
  <c r="H76" i="67"/>
  <c r="B82" i="67" s="1"/>
  <c r="B84" i="67" s="1"/>
  <c r="H76" i="66"/>
  <c r="H76" i="62"/>
  <c r="I76" i="62"/>
  <c r="B83" i="62" s="1"/>
  <c r="I76" i="61"/>
  <c r="B83" i="61" s="1"/>
  <c r="I76" i="59"/>
  <c r="B83" i="59" s="1"/>
  <c r="M9" i="84"/>
  <c r="H76" i="84"/>
  <c r="H76" i="83"/>
  <c r="H76" i="85"/>
  <c r="H76" i="89"/>
  <c r="B82" i="89" s="1"/>
  <c r="B84" i="89" s="1"/>
  <c r="M76" i="82"/>
  <c r="M9" i="74"/>
  <c r="M9" i="81"/>
  <c r="H76" i="78"/>
  <c r="M76" i="80"/>
  <c r="M76" i="78"/>
  <c r="H76" i="76"/>
  <c r="M9" i="79"/>
  <c r="M76" i="75"/>
  <c r="H76" i="77"/>
  <c r="B82" i="77" s="1"/>
  <c r="B84" i="77" s="1"/>
  <c r="M76" i="77"/>
  <c r="M9" i="76"/>
  <c r="M9" i="71"/>
  <c r="M9" i="70"/>
  <c r="M9" i="68"/>
  <c r="M9" i="66"/>
  <c r="M76" i="69"/>
  <c r="M9" i="67"/>
  <c r="M9" i="73"/>
  <c r="M9" i="72"/>
  <c r="H76" i="68"/>
  <c r="M9" i="61"/>
  <c r="M9" i="62"/>
  <c r="H76" i="59"/>
  <c r="H76" i="64"/>
  <c r="M9" i="63"/>
  <c r="H76" i="60"/>
  <c r="M9" i="64"/>
  <c r="H76" i="63"/>
  <c r="H76" i="61"/>
  <c r="I76" i="60"/>
  <c r="B83" i="60" s="1"/>
  <c r="M9" i="59"/>
  <c r="M76" i="60"/>
  <c r="B82" i="78" l="1"/>
  <c r="B84" i="78" s="1"/>
  <c r="B82" i="76"/>
  <c r="B84" i="76" s="1"/>
  <c r="O8" i="76" s="1"/>
  <c r="B82" i="72"/>
  <c r="B84" i="72" s="1"/>
  <c r="D97" i="72" s="1"/>
  <c r="B82" i="79"/>
  <c r="B84" i="79" s="1"/>
  <c r="H97" i="79" s="1"/>
  <c r="H95" i="79" s="1"/>
  <c r="H96" i="79" s="1"/>
  <c r="B82" i="80"/>
  <c r="B84" i="80" s="1"/>
  <c r="E97" i="80" s="1"/>
  <c r="E95" i="80" s="1"/>
  <c r="E96" i="80" s="1"/>
  <c r="O8" i="77"/>
  <c r="G106" i="77"/>
  <c r="B69" i="1"/>
  <c r="B27" i="1" s="1"/>
  <c r="O8" i="79"/>
  <c r="G106" i="76"/>
  <c r="B82" i="66"/>
  <c r="B84" i="66" s="1"/>
  <c r="H97" i="66" s="1"/>
  <c r="H95" i="66" s="1"/>
  <c r="H96" i="66" s="1"/>
  <c r="C45" i="1"/>
  <c r="C52" i="1"/>
  <c r="C51" i="1"/>
  <c r="C49" i="1"/>
  <c r="C47" i="1"/>
  <c r="C50" i="1"/>
  <c r="C46" i="1"/>
  <c r="C48" i="1"/>
  <c r="G106" i="78"/>
  <c r="O8" i="78"/>
  <c r="G106" i="72"/>
  <c r="B82" i="82"/>
  <c r="B84" i="82" s="1"/>
  <c r="E97" i="82" s="1"/>
  <c r="E95" i="82" s="1"/>
  <c r="E96" i="82" s="1"/>
  <c r="C61" i="1"/>
  <c r="C68" i="1"/>
  <c r="C63" i="1"/>
  <c r="C67" i="1"/>
  <c r="C65" i="1"/>
  <c r="C66" i="1"/>
  <c r="C64" i="1"/>
  <c r="C62" i="1"/>
  <c r="C53" i="1"/>
  <c r="C60" i="1"/>
  <c r="C56" i="1"/>
  <c r="C59" i="1"/>
  <c r="C57" i="1"/>
  <c r="C58" i="1"/>
  <c r="C55" i="1"/>
  <c r="C54" i="1"/>
  <c r="O8" i="69"/>
  <c r="G106" i="69"/>
  <c r="B82" i="70"/>
  <c r="B84" i="70" s="1"/>
  <c r="F97" i="70" s="1"/>
  <c r="F95" i="70" s="1"/>
  <c r="F96" i="70" s="1"/>
  <c r="B82" i="62"/>
  <c r="B84" i="62" s="1"/>
  <c r="G97" i="62" s="1"/>
  <c r="O8" i="67"/>
  <c r="G106" i="67"/>
  <c r="G106" i="89"/>
  <c r="O8" i="89"/>
  <c r="G106" i="88"/>
  <c r="O8" i="88"/>
  <c r="B82" i="61"/>
  <c r="B84" i="61" s="1"/>
  <c r="B97" i="61" s="1"/>
  <c r="B95" i="61" s="1"/>
  <c r="B96" i="61" s="1"/>
  <c r="B82" i="83"/>
  <c r="B84" i="83" s="1"/>
  <c r="E91" i="83" s="1"/>
  <c r="E89" i="83" s="1"/>
  <c r="E90" i="83" s="1"/>
  <c r="B82" i="68"/>
  <c r="B84" i="68" s="1"/>
  <c r="E91" i="68" s="1"/>
  <c r="E89" i="68" s="1"/>
  <c r="E90" i="68" s="1"/>
  <c r="B82" i="84"/>
  <c r="B84" i="84" s="1"/>
  <c r="G91" i="84" s="1"/>
  <c r="B82" i="73"/>
  <c r="B84" i="73" s="1"/>
  <c r="I97" i="73" s="1"/>
  <c r="I95" i="73" s="1"/>
  <c r="I96" i="73" s="1"/>
  <c r="B82" i="85"/>
  <c r="B84" i="85" s="1"/>
  <c r="M8" i="88"/>
  <c r="C97" i="88"/>
  <c r="C95" i="88" s="1"/>
  <c r="C96" i="88" s="1"/>
  <c r="I97" i="88"/>
  <c r="I95" i="88" s="1"/>
  <c r="I96" i="88" s="1"/>
  <c r="J91" i="88"/>
  <c r="J89" i="88" s="1"/>
  <c r="J90" i="88" s="1"/>
  <c r="E97" i="88"/>
  <c r="E95" i="88" s="1"/>
  <c r="E96" i="88" s="1"/>
  <c r="E91" i="88"/>
  <c r="E89" i="88" s="1"/>
  <c r="E90" i="88" s="1"/>
  <c r="C106" i="88"/>
  <c r="B97" i="88"/>
  <c r="B95" i="88" s="1"/>
  <c r="B96" i="88" s="1"/>
  <c r="F91" i="88"/>
  <c r="F89" i="88" s="1"/>
  <c r="F90" i="88" s="1"/>
  <c r="I91" i="88"/>
  <c r="I89" i="88" s="1"/>
  <c r="I90" i="88" s="1"/>
  <c r="D91" i="88"/>
  <c r="D89" i="88" s="1"/>
  <c r="D90" i="88" s="1"/>
  <c r="H91" i="88"/>
  <c r="H89" i="88" s="1"/>
  <c r="H90" i="88" s="1"/>
  <c r="G91" i="88"/>
  <c r="F97" i="88"/>
  <c r="F95" i="88" s="1"/>
  <c r="F96" i="88" s="1"/>
  <c r="H97" i="88"/>
  <c r="H95" i="88" s="1"/>
  <c r="H96" i="88" s="1"/>
  <c r="G97" i="88"/>
  <c r="B91" i="88"/>
  <c r="B89" i="88" s="1"/>
  <c r="B90" i="88" s="1"/>
  <c r="J97" i="88"/>
  <c r="J95" i="88" s="1"/>
  <c r="J96" i="88" s="1"/>
  <c r="D97" i="88"/>
  <c r="C91" i="88"/>
  <c r="C89" i="88" s="1"/>
  <c r="C90" i="88" s="1"/>
  <c r="C91" i="67"/>
  <c r="C89" i="67" s="1"/>
  <c r="C90" i="67" s="1"/>
  <c r="J91" i="67"/>
  <c r="J89" i="67" s="1"/>
  <c r="J90" i="67" s="1"/>
  <c r="G97" i="67"/>
  <c r="B91" i="67"/>
  <c r="B89" i="67" s="1"/>
  <c r="B90" i="67" s="1"/>
  <c r="B97" i="67"/>
  <c r="B95" i="67" s="1"/>
  <c r="B96" i="67" s="1"/>
  <c r="F97" i="67"/>
  <c r="F95" i="67" s="1"/>
  <c r="F96" i="67" s="1"/>
  <c r="J97" i="67"/>
  <c r="J95" i="67" s="1"/>
  <c r="J96" i="67" s="1"/>
  <c r="E97" i="67"/>
  <c r="E95" i="67" s="1"/>
  <c r="E96" i="67" s="1"/>
  <c r="I97" i="67"/>
  <c r="I95" i="67" s="1"/>
  <c r="I96" i="67" s="1"/>
  <c r="D97" i="67"/>
  <c r="H97" i="67"/>
  <c r="H95" i="67" s="1"/>
  <c r="H96" i="67" s="1"/>
  <c r="C97" i="67"/>
  <c r="C95" i="67" s="1"/>
  <c r="C96" i="67" s="1"/>
  <c r="C106" i="67"/>
  <c r="I91" i="67"/>
  <c r="I89" i="67" s="1"/>
  <c r="I90" i="67" s="1"/>
  <c r="H91" i="67"/>
  <c r="H89" i="67" s="1"/>
  <c r="H90" i="67" s="1"/>
  <c r="D91" i="67"/>
  <c r="D89" i="67" s="1"/>
  <c r="D90" i="67" s="1"/>
  <c r="G91" i="67"/>
  <c r="E91" i="67"/>
  <c r="E89" i="67" s="1"/>
  <c r="E90" i="67" s="1"/>
  <c r="F91" i="67"/>
  <c r="F89" i="67" s="1"/>
  <c r="F90" i="67" s="1"/>
  <c r="D91" i="82"/>
  <c r="D89" i="82" s="1"/>
  <c r="D90" i="82" s="1"/>
  <c r="B91" i="82"/>
  <c r="B89" i="82" s="1"/>
  <c r="B90" i="82" s="1"/>
  <c r="F97" i="82"/>
  <c r="F95" i="82" s="1"/>
  <c r="F96" i="82" s="1"/>
  <c r="C97" i="82"/>
  <c r="C95" i="82" s="1"/>
  <c r="C96" i="82" s="1"/>
  <c r="D97" i="82"/>
  <c r="J97" i="82"/>
  <c r="J95" i="82" s="1"/>
  <c r="J96" i="82" s="1"/>
  <c r="B97" i="77"/>
  <c r="B95" i="77" s="1"/>
  <c r="B96" i="77" s="1"/>
  <c r="C97" i="77"/>
  <c r="C95" i="77" s="1"/>
  <c r="C96" i="77" s="1"/>
  <c r="D97" i="77"/>
  <c r="I91" i="77"/>
  <c r="I89" i="77" s="1"/>
  <c r="I90" i="77" s="1"/>
  <c r="J91" i="77"/>
  <c r="J89" i="77" s="1"/>
  <c r="J90" i="77" s="1"/>
  <c r="J97" i="77"/>
  <c r="J95" i="77" s="1"/>
  <c r="J96" i="77" s="1"/>
  <c r="H91" i="77"/>
  <c r="H89" i="77" s="1"/>
  <c r="H90" i="77" s="1"/>
  <c r="C106" i="77"/>
  <c r="D91" i="77"/>
  <c r="D89" i="77" s="1"/>
  <c r="D90" i="77" s="1"/>
  <c r="G91" i="77"/>
  <c r="F91" i="77"/>
  <c r="F89" i="77" s="1"/>
  <c r="F90" i="77" s="1"/>
  <c r="C91" i="77"/>
  <c r="C89" i="77" s="1"/>
  <c r="C90" i="77" s="1"/>
  <c r="E91" i="77"/>
  <c r="E89" i="77" s="1"/>
  <c r="E90" i="77" s="1"/>
  <c r="B91" i="77"/>
  <c r="B89" i="77" s="1"/>
  <c r="B90" i="77" s="1"/>
  <c r="I97" i="77"/>
  <c r="I95" i="77" s="1"/>
  <c r="I96" i="77" s="1"/>
  <c r="H97" i="77"/>
  <c r="H95" i="77" s="1"/>
  <c r="H96" i="77" s="1"/>
  <c r="E97" i="77"/>
  <c r="E95" i="77" s="1"/>
  <c r="E96" i="77" s="1"/>
  <c r="G97" i="77"/>
  <c r="F97" i="77"/>
  <c r="F95" i="77" s="1"/>
  <c r="F96" i="77" s="1"/>
  <c r="D91" i="70"/>
  <c r="D89" i="70" s="1"/>
  <c r="D90" i="70" s="1"/>
  <c r="E97" i="61"/>
  <c r="E95" i="61" s="1"/>
  <c r="E96" i="61" s="1"/>
  <c r="E91" i="61"/>
  <c r="E89" i="61" s="1"/>
  <c r="E90" i="61" s="1"/>
  <c r="D91" i="61"/>
  <c r="D89" i="61" s="1"/>
  <c r="D90" i="61" s="1"/>
  <c r="D97" i="61"/>
  <c r="G97" i="61"/>
  <c r="J91" i="61"/>
  <c r="J89" i="61" s="1"/>
  <c r="J90" i="61" s="1"/>
  <c r="C106" i="61"/>
  <c r="B82" i="63"/>
  <c r="B84" i="63" s="1"/>
  <c r="J91" i="72"/>
  <c r="J89" i="72" s="1"/>
  <c r="J90" i="72" s="1"/>
  <c r="F91" i="72"/>
  <c r="F89" i="72" s="1"/>
  <c r="F90" i="72" s="1"/>
  <c r="C106" i="72"/>
  <c r="B97" i="72"/>
  <c r="B95" i="72" s="1"/>
  <c r="B96" i="72" s="1"/>
  <c r="H97" i="72"/>
  <c r="H95" i="72" s="1"/>
  <c r="H96" i="72" s="1"/>
  <c r="D91" i="72"/>
  <c r="D89" i="72" s="1"/>
  <c r="D90" i="72" s="1"/>
  <c r="I97" i="72"/>
  <c r="I95" i="72" s="1"/>
  <c r="I96" i="72" s="1"/>
  <c r="E97" i="72"/>
  <c r="E95" i="72" s="1"/>
  <c r="E96" i="72" s="1"/>
  <c r="G91" i="72"/>
  <c r="B91" i="72"/>
  <c r="B89" i="72" s="1"/>
  <c r="B90" i="72" s="1"/>
  <c r="G97" i="72"/>
  <c r="E91" i="72"/>
  <c r="E89" i="72" s="1"/>
  <c r="E90" i="72" s="1"/>
  <c r="F97" i="72"/>
  <c r="F95" i="72" s="1"/>
  <c r="F96" i="72" s="1"/>
  <c r="C91" i="72"/>
  <c r="C89" i="72" s="1"/>
  <c r="C90" i="72" s="1"/>
  <c r="C97" i="72"/>
  <c r="C95" i="72" s="1"/>
  <c r="C96" i="72" s="1"/>
  <c r="H91" i="72"/>
  <c r="H89" i="72" s="1"/>
  <c r="H90" i="72" s="1"/>
  <c r="F91" i="79"/>
  <c r="F89" i="79" s="1"/>
  <c r="F90" i="79" s="1"/>
  <c r="C97" i="79"/>
  <c r="C95" i="79" s="1"/>
  <c r="C96" i="79" s="1"/>
  <c r="B97" i="79"/>
  <c r="B95" i="79" s="1"/>
  <c r="B96" i="79" s="1"/>
  <c r="D91" i="79"/>
  <c r="D89" i="79" s="1"/>
  <c r="D90" i="79" s="1"/>
  <c r="C91" i="79"/>
  <c r="C89" i="79" s="1"/>
  <c r="C90" i="79" s="1"/>
  <c r="B91" i="79"/>
  <c r="B89" i="79" s="1"/>
  <c r="B90" i="79" s="1"/>
  <c r="D97" i="79"/>
  <c r="G97" i="79"/>
  <c r="J97" i="79"/>
  <c r="J95" i="79" s="1"/>
  <c r="J96" i="79" s="1"/>
  <c r="E97" i="79"/>
  <c r="E95" i="79" s="1"/>
  <c r="E96" i="79" s="1"/>
  <c r="J91" i="79"/>
  <c r="J89" i="79" s="1"/>
  <c r="J90" i="79" s="1"/>
  <c r="C106" i="79"/>
  <c r="I91" i="79"/>
  <c r="I89" i="79" s="1"/>
  <c r="I90" i="79" s="1"/>
  <c r="J97" i="80"/>
  <c r="J95" i="80" s="1"/>
  <c r="J96" i="80" s="1"/>
  <c r="C106" i="80"/>
  <c r="I97" i="80"/>
  <c r="I95" i="80" s="1"/>
  <c r="I96" i="80" s="1"/>
  <c r="J91" i="80"/>
  <c r="J89" i="80" s="1"/>
  <c r="J90" i="80" s="1"/>
  <c r="C97" i="80"/>
  <c r="C95" i="80" s="1"/>
  <c r="C96" i="80" s="1"/>
  <c r="H91" i="80"/>
  <c r="H89" i="80" s="1"/>
  <c r="H90" i="80" s="1"/>
  <c r="G91" i="80"/>
  <c r="C91" i="80"/>
  <c r="C89" i="80" s="1"/>
  <c r="C90" i="80" s="1"/>
  <c r="E91" i="80"/>
  <c r="E89" i="80" s="1"/>
  <c r="E90" i="80" s="1"/>
  <c r="D91" i="80"/>
  <c r="D89" i="80" s="1"/>
  <c r="D90" i="80" s="1"/>
  <c r="H91" i="83"/>
  <c r="H89" i="83" s="1"/>
  <c r="H90" i="83" s="1"/>
  <c r="H91" i="76"/>
  <c r="H89" i="76" s="1"/>
  <c r="H90" i="76" s="1"/>
  <c r="G91" i="76"/>
  <c r="C97" i="76"/>
  <c r="C95" i="76" s="1"/>
  <c r="C96" i="76" s="1"/>
  <c r="G97" i="76"/>
  <c r="F91" i="76"/>
  <c r="F89" i="76" s="1"/>
  <c r="F90" i="76" s="1"/>
  <c r="J91" i="76"/>
  <c r="J89" i="76" s="1"/>
  <c r="J90" i="76" s="1"/>
  <c r="B97" i="76"/>
  <c r="B95" i="76" s="1"/>
  <c r="B96" i="76" s="1"/>
  <c r="I91" i="76"/>
  <c r="I89" i="76" s="1"/>
  <c r="I90" i="76" s="1"/>
  <c r="F97" i="76"/>
  <c r="F95" i="76" s="1"/>
  <c r="F96" i="76" s="1"/>
  <c r="E97" i="76"/>
  <c r="E95" i="76" s="1"/>
  <c r="E96" i="76" s="1"/>
  <c r="B91" i="76"/>
  <c r="B89" i="76" s="1"/>
  <c r="B90" i="76" s="1"/>
  <c r="C106" i="76"/>
  <c r="H97" i="76"/>
  <c r="H95" i="76" s="1"/>
  <c r="H96" i="76" s="1"/>
  <c r="E91" i="76"/>
  <c r="E89" i="76" s="1"/>
  <c r="E90" i="76" s="1"/>
  <c r="D91" i="76"/>
  <c r="D89" i="76" s="1"/>
  <c r="D90" i="76" s="1"/>
  <c r="C91" i="76"/>
  <c r="C89" i="76" s="1"/>
  <c r="C90" i="76" s="1"/>
  <c r="I97" i="76"/>
  <c r="I95" i="76" s="1"/>
  <c r="I96" i="76" s="1"/>
  <c r="D97" i="76"/>
  <c r="J97" i="76"/>
  <c r="J95" i="76" s="1"/>
  <c r="J96" i="76" s="1"/>
  <c r="D97" i="73"/>
  <c r="H97" i="73"/>
  <c r="H95" i="73" s="1"/>
  <c r="H96" i="73" s="1"/>
  <c r="C97" i="78"/>
  <c r="C95" i="78" s="1"/>
  <c r="C96" i="78" s="1"/>
  <c r="J91" i="78"/>
  <c r="J89" i="78" s="1"/>
  <c r="J90" i="78" s="1"/>
  <c r="D91" i="78"/>
  <c r="D89" i="78" s="1"/>
  <c r="D90" i="78" s="1"/>
  <c r="C106" i="78"/>
  <c r="I91" i="78"/>
  <c r="I89" i="78" s="1"/>
  <c r="I90" i="78" s="1"/>
  <c r="C91" i="78"/>
  <c r="C89" i="78" s="1"/>
  <c r="C90" i="78" s="1"/>
  <c r="B91" i="78"/>
  <c r="B89" i="78" s="1"/>
  <c r="B90" i="78" s="1"/>
  <c r="H91" i="78"/>
  <c r="H89" i="78" s="1"/>
  <c r="H90" i="78" s="1"/>
  <c r="G91" i="78"/>
  <c r="E91" i="78"/>
  <c r="E89" i="78" s="1"/>
  <c r="E90" i="78" s="1"/>
  <c r="H97" i="78"/>
  <c r="H95" i="78" s="1"/>
  <c r="H96" i="78" s="1"/>
  <c r="J97" i="78"/>
  <c r="J95" i="78" s="1"/>
  <c r="J96" i="78" s="1"/>
  <c r="E97" i="78"/>
  <c r="E95" i="78" s="1"/>
  <c r="E96" i="78" s="1"/>
  <c r="I97" i="78"/>
  <c r="I95" i="78" s="1"/>
  <c r="I96" i="78" s="1"/>
  <c r="G97" i="78"/>
  <c r="D97" i="78"/>
  <c r="F97" i="78"/>
  <c r="F95" i="78" s="1"/>
  <c r="F96" i="78" s="1"/>
  <c r="B97" i="78"/>
  <c r="B95" i="78" s="1"/>
  <c r="B96" i="78" s="1"/>
  <c r="F91" i="78"/>
  <c r="F89" i="78" s="1"/>
  <c r="F90" i="78" s="1"/>
  <c r="B82" i="60"/>
  <c r="B84" i="60" s="1"/>
  <c r="B82" i="75"/>
  <c r="B84" i="75" s="1"/>
  <c r="B82" i="64"/>
  <c r="B84" i="64" s="1"/>
  <c r="B82" i="81"/>
  <c r="B84" i="81" s="1"/>
  <c r="F91" i="69"/>
  <c r="F89" i="69" s="1"/>
  <c r="F90" i="69" s="1"/>
  <c r="E91" i="69"/>
  <c r="E89" i="69" s="1"/>
  <c r="E90" i="69" s="1"/>
  <c r="D91" i="69"/>
  <c r="D89" i="69" s="1"/>
  <c r="D90" i="69" s="1"/>
  <c r="I97" i="69"/>
  <c r="I95" i="69" s="1"/>
  <c r="I96" i="69" s="1"/>
  <c r="F97" i="69"/>
  <c r="F95" i="69" s="1"/>
  <c r="F96" i="69" s="1"/>
  <c r="C91" i="69"/>
  <c r="C89" i="69" s="1"/>
  <c r="C90" i="69" s="1"/>
  <c r="H97" i="69"/>
  <c r="H95" i="69" s="1"/>
  <c r="H96" i="69" s="1"/>
  <c r="G97" i="69"/>
  <c r="B91" i="69"/>
  <c r="B89" i="69" s="1"/>
  <c r="B90" i="69" s="1"/>
  <c r="E97" i="69"/>
  <c r="E95" i="69" s="1"/>
  <c r="E96" i="69" s="1"/>
  <c r="J97" i="69"/>
  <c r="J95" i="69" s="1"/>
  <c r="J96" i="69" s="1"/>
  <c r="D97" i="69"/>
  <c r="J91" i="69"/>
  <c r="J89" i="69" s="1"/>
  <c r="J90" i="69" s="1"/>
  <c r="C97" i="69"/>
  <c r="C95" i="69" s="1"/>
  <c r="C96" i="69" s="1"/>
  <c r="C106" i="69"/>
  <c r="H91" i="69"/>
  <c r="H89" i="69" s="1"/>
  <c r="H90" i="69" s="1"/>
  <c r="B97" i="69"/>
  <c r="B95" i="69" s="1"/>
  <c r="B96" i="69" s="1"/>
  <c r="G91" i="69"/>
  <c r="I91" i="69"/>
  <c r="I89" i="69" s="1"/>
  <c r="I90" i="69" s="1"/>
  <c r="M8" i="89"/>
  <c r="C106" i="89"/>
  <c r="C91" i="89"/>
  <c r="C89" i="89" s="1"/>
  <c r="C90" i="89" s="1"/>
  <c r="G97" i="89"/>
  <c r="H97" i="89"/>
  <c r="H95" i="89" s="1"/>
  <c r="H96" i="89" s="1"/>
  <c r="B97" i="89"/>
  <c r="B95" i="89" s="1"/>
  <c r="B96" i="89" s="1"/>
  <c r="D91" i="89"/>
  <c r="D89" i="89" s="1"/>
  <c r="D90" i="89" s="1"/>
  <c r="D97" i="89"/>
  <c r="I91" i="89"/>
  <c r="I89" i="89" s="1"/>
  <c r="I90" i="89" s="1"/>
  <c r="H91" i="89"/>
  <c r="H89" i="89" s="1"/>
  <c r="H90" i="89" s="1"/>
  <c r="B91" i="89"/>
  <c r="B89" i="89" s="1"/>
  <c r="B90" i="89" s="1"/>
  <c r="G91" i="89"/>
  <c r="F91" i="89"/>
  <c r="F89" i="89" s="1"/>
  <c r="F90" i="89" s="1"/>
  <c r="E91" i="89"/>
  <c r="E89" i="89" s="1"/>
  <c r="E90" i="89" s="1"/>
  <c r="F97" i="89"/>
  <c r="F95" i="89" s="1"/>
  <c r="F96" i="89" s="1"/>
  <c r="J97" i="89"/>
  <c r="J95" i="89" s="1"/>
  <c r="J96" i="89" s="1"/>
  <c r="E97" i="89"/>
  <c r="E95" i="89" s="1"/>
  <c r="E96" i="89" s="1"/>
  <c r="I97" i="89"/>
  <c r="I95" i="89" s="1"/>
  <c r="I96" i="89" s="1"/>
  <c r="C97" i="89"/>
  <c r="C95" i="89" s="1"/>
  <c r="C96" i="89" s="1"/>
  <c r="J91" i="89"/>
  <c r="J89" i="89" s="1"/>
  <c r="J90" i="89" s="1"/>
  <c r="B82" i="71"/>
  <c r="B84" i="71" s="1"/>
  <c r="H97" i="84"/>
  <c r="H95" i="84" s="1"/>
  <c r="H96" i="84" s="1"/>
  <c r="B97" i="84"/>
  <c r="B95" i="84" s="1"/>
  <c r="B96" i="84" s="1"/>
  <c r="I91" i="84"/>
  <c r="I89" i="84" s="1"/>
  <c r="I90" i="84" s="1"/>
  <c r="H91" i="84"/>
  <c r="H89" i="84" s="1"/>
  <c r="H90" i="84" s="1"/>
  <c r="B82" i="86"/>
  <c r="B84" i="86" s="1"/>
  <c r="B82" i="59"/>
  <c r="B84" i="59" s="1"/>
  <c r="B82" i="87"/>
  <c r="B84" i="87" s="1"/>
  <c r="B82" i="74"/>
  <c r="B84" i="74" s="1"/>
  <c r="M9" i="83"/>
  <c r="M9" i="82"/>
  <c r="M9" i="80"/>
  <c r="M9" i="78"/>
  <c r="M9" i="77"/>
  <c r="M9" i="75"/>
  <c r="M9" i="69"/>
  <c r="M9" i="60"/>
  <c r="G97" i="80" l="1"/>
  <c r="J97" i="66"/>
  <c r="J95" i="66" s="1"/>
  <c r="J96" i="66" s="1"/>
  <c r="G106" i="79"/>
  <c r="I91" i="80"/>
  <c r="I89" i="80" s="1"/>
  <c r="I90" i="80" s="1"/>
  <c r="I97" i="79"/>
  <c r="I95" i="79" s="1"/>
  <c r="I96" i="79" s="1"/>
  <c r="J97" i="72"/>
  <c r="J95" i="72" s="1"/>
  <c r="J96" i="72" s="1"/>
  <c r="H97" i="61"/>
  <c r="H95" i="61" s="1"/>
  <c r="H96" i="61" s="1"/>
  <c r="G97" i="82"/>
  <c r="O8" i="72"/>
  <c r="J97" i="61"/>
  <c r="J95" i="61" s="1"/>
  <c r="J96" i="61" s="1"/>
  <c r="H91" i="68"/>
  <c r="H89" i="68" s="1"/>
  <c r="H90" i="68" s="1"/>
  <c r="J91" i="83"/>
  <c r="J89" i="83" s="1"/>
  <c r="J90" i="83" s="1"/>
  <c r="G91" i="79"/>
  <c r="F97" i="79"/>
  <c r="F95" i="79" s="1"/>
  <c r="F96" i="79" s="1"/>
  <c r="I91" i="72"/>
  <c r="I89" i="72" s="1"/>
  <c r="I90" i="72" s="1"/>
  <c r="H91" i="61"/>
  <c r="H89" i="61" s="1"/>
  <c r="H90" i="61" s="1"/>
  <c r="D91" i="68"/>
  <c r="D89" i="68" s="1"/>
  <c r="D90" i="68" s="1"/>
  <c r="B97" i="68"/>
  <c r="B95" i="68" s="1"/>
  <c r="B96" i="68" s="1"/>
  <c r="D91" i="83"/>
  <c r="D89" i="83" s="1"/>
  <c r="D90" i="83" s="1"/>
  <c r="B97" i="80"/>
  <c r="B95" i="80" s="1"/>
  <c r="B96" i="80" s="1"/>
  <c r="E97" i="68"/>
  <c r="E95" i="68" s="1"/>
  <c r="E96" i="68" s="1"/>
  <c r="I97" i="83"/>
  <c r="I95" i="83" s="1"/>
  <c r="I96" i="83" s="1"/>
  <c r="B91" i="80"/>
  <c r="B89" i="80" s="1"/>
  <c r="B90" i="80" s="1"/>
  <c r="E91" i="79"/>
  <c r="E89" i="79" s="1"/>
  <c r="E90" i="79" s="1"/>
  <c r="C97" i="83"/>
  <c r="C95" i="83" s="1"/>
  <c r="C96" i="83" s="1"/>
  <c r="H91" i="79"/>
  <c r="H89" i="79" s="1"/>
  <c r="H90" i="79" s="1"/>
  <c r="B91" i="61"/>
  <c r="B89" i="61" s="1"/>
  <c r="B90" i="61" s="1"/>
  <c r="B97" i="70"/>
  <c r="B95" i="70" s="1"/>
  <c r="B96" i="70" s="1"/>
  <c r="I91" i="68"/>
  <c r="I89" i="68" s="1"/>
  <c r="I90" i="68" s="1"/>
  <c r="B91" i="66"/>
  <c r="B89" i="66" s="1"/>
  <c r="B90" i="66" s="1"/>
  <c r="B91" i="70"/>
  <c r="B89" i="70" s="1"/>
  <c r="B90" i="70" s="1"/>
  <c r="G91" i="73"/>
  <c r="E97" i="73"/>
  <c r="E95" i="73" s="1"/>
  <c r="E96" i="73" s="1"/>
  <c r="F91" i="82"/>
  <c r="F89" i="82" s="1"/>
  <c r="F90" i="82" s="1"/>
  <c r="H91" i="66"/>
  <c r="H89" i="66" s="1"/>
  <c r="H90" i="66" s="1"/>
  <c r="H97" i="82"/>
  <c r="H95" i="82" s="1"/>
  <c r="H96" i="82" s="1"/>
  <c r="M8" i="82"/>
  <c r="I97" i="82"/>
  <c r="I95" i="82" s="1"/>
  <c r="I96" i="82" s="1"/>
  <c r="G91" i="70"/>
  <c r="H97" i="70"/>
  <c r="H95" i="70" s="1"/>
  <c r="H96" i="70" s="1"/>
  <c r="E97" i="66"/>
  <c r="E95" i="66" s="1"/>
  <c r="E96" i="66" s="1"/>
  <c r="I91" i="82"/>
  <c r="I89" i="82" s="1"/>
  <c r="I90" i="82" s="1"/>
  <c r="C106" i="84"/>
  <c r="F91" i="62"/>
  <c r="F89" i="62" s="1"/>
  <c r="F90" i="62" s="1"/>
  <c r="G91" i="62"/>
  <c r="I97" i="70"/>
  <c r="I95" i="70" s="1"/>
  <c r="I96" i="70" s="1"/>
  <c r="G97" i="83"/>
  <c r="F91" i="61"/>
  <c r="F89" i="61" s="1"/>
  <c r="F90" i="61" s="1"/>
  <c r="E97" i="70"/>
  <c r="E95" i="70" s="1"/>
  <c r="E96" i="70" s="1"/>
  <c r="C91" i="68"/>
  <c r="C89" i="68" s="1"/>
  <c r="C90" i="68" s="1"/>
  <c r="C106" i="66"/>
  <c r="F97" i="84"/>
  <c r="F95" i="84" s="1"/>
  <c r="F96" i="84" s="1"/>
  <c r="J91" i="68"/>
  <c r="J89" i="68" s="1"/>
  <c r="J90" i="68" s="1"/>
  <c r="C97" i="84"/>
  <c r="C95" i="84" s="1"/>
  <c r="C96" i="84" s="1"/>
  <c r="G97" i="84"/>
  <c r="H97" i="83"/>
  <c r="H95" i="83" s="1"/>
  <c r="H96" i="83" s="1"/>
  <c r="F91" i="80"/>
  <c r="F89" i="80" s="1"/>
  <c r="F90" i="80" s="1"/>
  <c r="C91" i="61"/>
  <c r="C89" i="61" s="1"/>
  <c r="C90" i="61" s="1"/>
  <c r="C97" i="70"/>
  <c r="C95" i="70" s="1"/>
  <c r="C96" i="70" s="1"/>
  <c r="F91" i="68"/>
  <c r="F89" i="68" s="1"/>
  <c r="F90" i="68" s="1"/>
  <c r="D91" i="66"/>
  <c r="D89" i="66" s="1"/>
  <c r="D90" i="66" s="1"/>
  <c r="C106" i="68"/>
  <c r="E97" i="83"/>
  <c r="E95" i="83" s="1"/>
  <c r="E96" i="83" s="1"/>
  <c r="E91" i="66"/>
  <c r="E89" i="66" s="1"/>
  <c r="E90" i="66" s="1"/>
  <c r="C91" i="84"/>
  <c r="C89" i="84" s="1"/>
  <c r="C90" i="84" s="1"/>
  <c r="C91" i="83"/>
  <c r="C89" i="83" s="1"/>
  <c r="C90" i="83" s="1"/>
  <c r="F97" i="80"/>
  <c r="F95" i="80" s="1"/>
  <c r="F96" i="80" s="1"/>
  <c r="I97" i="61"/>
  <c r="I95" i="61" s="1"/>
  <c r="I96" i="61" s="1"/>
  <c r="J97" i="70"/>
  <c r="J95" i="70" s="1"/>
  <c r="J96" i="70" s="1"/>
  <c r="D97" i="68"/>
  <c r="C97" i="68"/>
  <c r="C95" i="68" s="1"/>
  <c r="C96" i="68" s="1"/>
  <c r="D97" i="84"/>
  <c r="M8" i="84"/>
  <c r="F97" i="68"/>
  <c r="F95" i="68" s="1"/>
  <c r="F96" i="68" s="1"/>
  <c r="H97" i="68"/>
  <c r="H95" i="68" s="1"/>
  <c r="H96" i="68" s="1"/>
  <c r="J97" i="83"/>
  <c r="J95" i="83" s="1"/>
  <c r="J96" i="83" s="1"/>
  <c r="H97" i="80"/>
  <c r="H95" i="80" s="1"/>
  <c r="H96" i="80" s="1"/>
  <c r="C97" i="61"/>
  <c r="C95" i="61" s="1"/>
  <c r="C96" i="61" s="1"/>
  <c r="G91" i="61"/>
  <c r="I97" i="68"/>
  <c r="I95" i="68" s="1"/>
  <c r="I96" i="68" s="1"/>
  <c r="I97" i="84"/>
  <c r="I95" i="84" s="1"/>
  <c r="I96" i="84" s="1"/>
  <c r="B91" i="84"/>
  <c r="B89" i="84" s="1"/>
  <c r="B90" i="84" s="1"/>
  <c r="F91" i="83"/>
  <c r="F89" i="83" s="1"/>
  <c r="F90" i="83" s="1"/>
  <c r="J97" i="84"/>
  <c r="J95" i="84" s="1"/>
  <c r="J96" i="84" s="1"/>
  <c r="D91" i="84"/>
  <c r="D89" i="84" s="1"/>
  <c r="D90" i="84" s="1"/>
  <c r="C106" i="83"/>
  <c r="D97" i="80"/>
  <c r="F97" i="61"/>
  <c r="F95" i="61" s="1"/>
  <c r="F96" i="61" s="1"/>
  <c r="I91" i="61"/>
  <c r="I89" i="61" s="1"/>
  <c r="I90" i="61" s="1"/>
  <c r="G97" i="68"/>
  <c r="E97" i="84"/>
  <c r="E95" i="84" s="1"/>
  <c r="E96" i="84" s="1"/>
  <c r="F91" i="84"/>
  <c r="F89" i="84" s="1"/>
  <c r="F90" i="84" s="1"/>
  <c r="E91" i="70"/>
  <c r="E89" i="70" s="1"/>
  <c r="E90" i="70" s="1"/>
  <c r="J97" i="68"/>
  <c r="J95" i="68" s="1"/>
  <c r="J96" i="68" s="1"/>
  <c r="F97" i="83"/>
  <c r="F95" i="83" s="1"/>
  <c r="F96" i="83" s="1"/>
  <c r="C91" i="70"/>
  <c r="C89" i="70" s="1"/>
  <c r="C90" i="70" s="1"/>
  <c r="G91" i="68"/>
  <c r="I91" i="62"/>
  <c r="I89" i="62" s="1"/>
  <c r="I90" i="62" s="1"/>
  <c r="E91" i="62"/>
  <c r="E89" i="62" s="1"/>
  <c r="E90" i="62" s="1"/>
  <c r="C97" i="62"/>
  <c r="C95" i="62" s="1"/>
  <c r="C96" i="62" s="1"/>
  <c r="B91" i="83"/>
  <c r="B89" i="83" s="1"/>
  <c r="B90" i="83" s="1"/>
  <c r="H91" i="62"/>
  <c r="H89" i="62" s="1"/>
  <c r="H90" i="62" s="1"/>
  <c r="G91" i="83"/>
  <c r="B97" i="62"/>
  <c r="B95" i="62" s="1"/>
  <c r="B96" i="62" s="1"/>
  <c r="B91" i="62"/>
  <c r="B89" i="62" s="1"/>
  <c r="B90" i="62" s="1"/>
  <c r="B91" i="68"/>
  <c r="B89" i="68" s="1"/>
  <c r="B90" i="68" s="1"/>
  <c r="C106" i="62"/>
  <c r="D91" i="62"/>
  <c r="D89" i="62" s="1"/>
  <c r="D90" i="62" s="1"/>
  <c r="D97" i="83"/>
  <c r="M8" i="83"/>
  <c r="O8" i="74"/>
  <c r="G106" i="74"/>
  <c r="O8" i="81"/>
  <c r="G106" i="81"/>
  <c r="O8" i="86"/>
  <c r="G106" i="86"/>
  <c r="O8" i="75"/>
  <c r="G106" i="75"/>
  <c r="D97" i="62"/>
  <c r="O8" i="71"/>
  <c r="G106" i="71"/>
  <c r="F91" i="70"/>
  <c r="F89" i="70" s="1"/>
  <c r="F90" i="70" s="1"/>
  <c r="C91" i="82"/>
  <c r="C89" i="82" s="1"/>
  <c r="C90" i="82" s="1"/>
  <c r="G91" i="66"/>
  <c r="O8" i="87"/>
  <c r="G106" i="87"/>
  <c r="O8" i="60"/>
  <c r="G106" i="60"/>
  <c r="O8" i="62"/>
  <c r="G106" i="62"/>
  <c r="C69" i="1"/>
  <c r="B28" i="1" s="1"/>
  <c r="C29" i="1" s="1"/>
  <c r="B29" i="1" s="1"/>
  <c r="H97" i="62"/>
  <c r="H95" i="62" s="1"/>
  <c r="H96" i="62" s="1"/>
  <c r="O8" i="66"/>
  <c r="G106" i="66"/>
  <c r="I97" i="62"/>
  <c r="I95" i="62" s="1"/>
  <c r="I96" i="62" s="1"/>
  <c r="G91" i="82"/>
  <c r="D97" i="66"/>
  <c r="J91" i="73"/>
  <c r="J89" i="73" s="1"/>
  <c r="J90" i="73" s="1"/>
  <c r="O8" i="73"/>
  <c r="G106" i="73"/>
  <c r="G106" i="63"/>
  <c r="O8" i="63"/>
  <c r="O8" i="70"/>
  <c r="G106" i="70"/>
  <c r="I91" i="66"/>
  <c r="I89" i="66" s="1"/>
  <c r="I90" i="66" s="1"/>
  <c r="G106" i="82"/>
  <c r="O8" i="82"/>
  <c r="F97" i="62"/>
  <c r="F95" i="62" s="1"/>
  <c r="F96" i="62" s="1"/>
  <c r="I91" i="83"/>
  <c r="I89" i="83" s="1"/>
  <c r="I90" i="83" s="1"/>
  <c r="I91" i="70"/>
  <c r="I89" i="70" s="1"/>
  <c r="I90" i="70" s="1"/>
  <c r="H91" i="82"/>
  <c r="H89" i="82" s="1"/>
  <c r="H90" i="82" s="1"/>
  <c r="E91" i="82"/>
  <c r="E89" i="82" s="1"/>
  <c r="E90" i="82" s="1"/>
  <c r="C91" i="66"/>
  <c r="C89" i="66" s="1"/>
  <c r="C90" i="66" s="1"/>
  <c r="J91" i="84"/>
  <c r="J89" i="84" s="1"/>
  <c r="J90" i="84" s="1"/>
  <c r="O8" i="84"/>
  <c r="G106" i="84"/>
  <c r="O8" i="85"/>
  <c r="G106" i="85"/>
  <c r="J91" i="66"/>
  <c r="J89" i="66" s="1"/>
  <c r="J90" i="66" s="1"/>
  <c r="E97" i="62"/>
  <c r="E95" i="62" s="1"/>
  <c r="E96" i="62" s="1"/>
  <c r="J97" i="62"/>
  <c r="J95" i="62" s="1"/>
  <c r="J96" i="62" s="1"/>
  <c r="C106" i="70"/>
  <c r="B97" i="82"/>
  <c r="B95" i="82" s="1"/>
  <c r="B96" i="82" s="1"/>
  <c r="F91" i="66"/>
  <c r="F89" i="66" s="1"/>
  <c r="F90" i="66" s="1"/>
  <c r="O8" i="68"/>
  <c r="G106" i="68"/>
  <c r="O8" i="59"/>
  <c r="G106" i="59"/>
  <c r="O8" i="64"/>
  <c r="G106" i="64"/>
  <c r="F97" i="66"/>
  <c r="F95" i="66" s="1"/>
  <c r="F96" i="66" s="1"/>
  <c r="C97" i="66"/>
  <c r="C95" i="66" s="1"/>
  <c r="C96" i="66" s="1"/>
  <c r="J91" i="70"/>
  <c r="J89" i="70" s="1"/>
  <c r="J90" i="70" s="1"/>
  <c r="B97" i="66"/>
  <c r="B95" i="66" s="1"/>
  <c r="B96" i="66" s="1"/>
  <c r="O8" i="83"/>
  <c r="G106" i="83"/>
  <c r="H91" i="70"/>
  <c r="H89" i="70" s="1"/>
  <c r="H90" i="70" s="1"/>
  <c r="G97" i="66"/>
  <c r="C91" i="62"/>
  <c r="C89" i="62" s="1"/>
  <c r="C90" i="62" s="1"/>
  <c r="G97" i="70"/>
  <c r="C106" i="82"/>
  <c r="J91" i="62"/>
  <c r="J89" i="62" s="1"/>
  <c r="J90" i="62" s="1"/>
  <c r="B97" i="83"/>
  <c r="B95" i="83" s="1"/>
  <c r="B96" i="83" s="1"/>
  <c r="D97" i="70"/>
  <c r="J91" i="82"/>
  <c r="J89" i="82" s="1"/>
  <c r="J90" i="82" s="1"/>
  <c r="I97" i="66"/>
  <c r="I95" i="66" s="1"/>
  <c r="I96" i="66" s="1"/>
  <c r="O8" i="61"/>
  <c r="G106" i="61"/>
  <c r="O8" i="80"/>
  <c r="G106" i="80"/>
  <c r="J97" i="73"/>
  <c r="J95" i="73" s="1"/>
  <c r="J96" i="73" s="1"/>
  <c r="D91" i="73"/>
  <c r="D89" i="73" s="1"/>
  <c r="D90" i="73" s="1"/>
  <c r="F97" i="73"/>
  <c r="F95" i="73" s="1"/>
  <c r="F96" i="73" s="1"/>
  <c r="E91" i="73"/>
  <c r="E89" i="73" s="1"/>
  <c r="E90" i="73" s="1"/>
  <c r="B91" i="73"/>
  <c r="B89" i="73" s="1"/>
  <c r="B90" i="73" s="1"/>
  <c r="F91" i="73"/>
  <c r="F89" i="73" s="1"/>
  <c r="F90" i="73" s="1"/>
  <c r="C97" i="73"/>
  <c r="C95" i="73" s="1"/>
  <c r="C96" i="73" s="1"/>
  <c r="H91" i="73"/>
  <c r="H89" i="73" s="1"/>
  <c r="H90" i="73" s="1"/>
  <c r="C91" i="73"/>
  <c r="C89" i="73" s="1"/>
  <c r="C90" i="73" s="1"/>
  <c r="I91" i="73"/>
  <c r="I89" i="73" s="1"/>
  <c r="I90" i="73" s="1"/>
  <c r="C106" i="73"/>
  <c r="G97" i="73"/>
  <c r="E91" i="84"/>
  <c r="E89" i="84" s="1"/>
  <c r="E90" i="84" s="1"/>
  <c r="B97" i="73"/>
  <c r="B95" i="73" s="1"/>
  <c r="B96" i="73" s="1"/>
  <c r="M8" i="87"/>
  <c r="B91" i="87"/>
  <c r="B89" i="87" s="1"/>
  <c r="B90" i="87" s="1"/>
  <c r="J97" i="87"/>
  <c r="J95" i="87" s="1"/>
  <c r="J96" i="87" s="1"/>
  <c r="E97" i="87"/>
  <c r="E95" i="87" s="1"/>
  <c r="E96" i="87" s="1"/>
  <c r="I97" i="87"/>
  <c r="I95" i="87" s="1"/>
  <c r="I96" i="87" s="1"/>
  <c r="C106" i="87"/>
  <c r="D97" i="87"/>
  <c r="H97" i="87"/>
  <c r="H95" i="87" s="1"/>
  <c r="H96" i="87" s="1"/>
  <c r="G97" i="87"/>
  <c r="B97" i="87"/>
  <c r="B95" i="87" s="1"/>
  <c r="B96" i="87" s="1"/>
  <c r="C97" i="87"/>
  <c r="C95" i="87" s="1"/>
  <c r="C96" i="87" s="1"/>
  <c r="F97" i="87"/>
  <c r="F95" i="87" s="1"/>
  <c r="F96" i="87" s="1"/>
  <c r="J91" i="87"/>
  <c r="J89" i="87" s="1"/>
  <c r="J90" i="87" s="1"/>
  <c r="I91" i="87"/>
  <c r="I89" i="87" s="1"/>
  <c r="I90" i="87" s="1"/>
  <c r="H91" i="87"/>
  <c r="H89" i="87" s="1"/>
  <c r="H90" i="87" s="1"/>
  <c r="G91" i="87"/>
  <c r="F91" i="87"/>
  <c r="F89" i="87" s="1"/>
  <c r="F90" i="87" s="1"/>
  <c r="D91" i="87"/>
  <c r="D89" i="87" s="1"/>
  <c r="D90" i="87" s="1"/>
  <c r="E91" i="87"/>
  <c r="E89" i="87" s="1"/>
  <c r="E90" i="87" s="1"/>
  <c r="C91" i="87"/>
  <c r="C89" i="87" s="1"/>
  <c r="C90" i="87" s="1"/>
  <c r="C106" i="59"/>
  <c r="B97" i="59"/>
  <c r="B95" i="59" s="1"/>
  <c r="B96" i="59" s="1"/>
  <c r="E91" i="59"/>
  <c r="E89" i="59" s="1"/>
  <c r="E90" i="59" s="1"/>
  <c r="I91" i="59"/>
  <c r="I89" i="59" s="1"/>
  <c r="I90" i="59" s="1"/>
  <c r="C91" i="59"/>
  <c r="C89" i="59" s="1"/>
  <c r="C90" i="59" s="1"/>
  <c r="I97" i="59"/>
  <c r="I95" i="59" s="1"/>
  <c r="I96" i="59" s="1"/>
  <c r="G97" i="59"/>
  <c r="D91" i="59"/>
  <c r="D89" i="59" s="1"/>
  <c r="D90" i="59" s="1"/>
  <c r="H91" i="59"/>
  <c r="H89" i="59" s="1"/>
  <c r="H90" i="59" s="1"/>
  <c r="J97" i="59"/>
  <c r="J95" i="59" s="1"/>
  <c r="J96" i="59" s="1"/>
  <c r="G91" i="59"/>
  <c r="H97" i="59"/>
  <c r="H95" i="59" s="1"/>
  <c r="H96" i="59" s="1"/>
  <c r="B91" i="59"/>
  <c r="B89" i="59" s="1"/>
  <c r="B90" i="59" s="1"/>
  <c r="F91" i="59"/>
  <c r="F89" i="59" s="1"/>
  <c r="F90" i="59" s="1"/>
  <c r="F97" i="59"/>
  <c r="F95" i="59" s="1"/>
  <c r="F96" i="59" s="1"/>
  <c r="E97" i="59"/>
  <c r="E95" i="59" s="1"/>
  <c r="E96" i="59" s="1"/>
  <c r="D97" i="59"/>
  <c r="J91" i="59"/>
  <c r="J89" i="59" s="1"/>
  <c r="J90" i="59" s="1"/>
  <c r="C97" i="59"/>
  <c r="C95" i="59" s="1"/>
  <c r="C96" i="59" s="1"/>
  <c r="M8" i="86"/>
  <c r="E91" i="86"/>
  <c r="E89" i="86" s="1"/>
  <c r="E90" i="86" s="1"/>
  <c r="F97" i="86"/>
  <c r="F95" i="86" s="1"/>
  <c r="F96" i="86" s="1"/>
  <c r="D91" i="86"/>
  <c r="D89" i="86" s="1"/>
  <c r="D90" i="86" s="1"/>
  <c r="G97" i="86"/>
  <c r="J91" i="86"/>
  <c r="J89" i="86" s="1"/>
  <c r="J90" i="86" s="1"/>
  <c r="C91" i="86"/>
  <c r="C89" i="86" s="1"/>
  <c r="C90" i="86" s="1"/>
  <c r="B91" i="86"/>
  <c r="B89" i="86" s="1"/>
  <c r="B90" i="86" s="1"/>
  <c r="J97" i="86"/>
  <c r="J95" i="86" s="1"/>
  <c r="J96" i="86" s="1"/>
  <c r="D97" i="86"/>
  <c r="I91" i="86"/>
  <c r="I89" i="86" s="1"/>
  <c r="I90" i="86" s="1"/>
  <c r="I97" i="86"/>
  <c r="I95" i="86" s="1"/>
  <c r="I96" i="86" s="1"/>
  <c r="E97" i="86"/>
  <c r="E95" i="86" s="1"/>
  <c r="E96" i="86" s="1"/>
  <c r="H97" i="86"/>
  <c r="H95" i="86" s="1"/>
  <c r="H96" i="86" s="1"/>
  <c r="C97" i="86"/>
  <c r="C95" i="86" s="1"/>
  <c r="C96" i="86" s="1"/>
  <c r="C106" i="86"/>
  <c r="B97" i="86"/>
  <c r="B95" i="86" s="1"/>
  <c r="B96" i="86" s="1"/>
  <c r="G91" i="86"/>
  <c r="H91" i="86"/>
  <c r="H89" i="86" s="1"/>
  <c r="H90" i="86" s="1"/>
  <c r="F91" i="86"/>
  <c r="F89" i="86" s="1"/>
  <c r="F90" i="86" s="1"/>
  <c r="M8" i="85"/>
  <c r="C106" i="85"/>
  <c r="B91" i="85"/>
  <c r="B89" i="85" s="1"/>
  <c r="B90" i="85" s="1"/>
  <c r="G97" i="85"/>
  <c r="B97" i="85"/>
  <c r="B95" i="85" s="1"/>
  <c r="B96" i="85" s="1"/>
  <c r="I91" i="85"/>
  <c r="I89" i="85" s="1"/>
  <c r="I90" i="85" s="1"/>
  <c r="D97" i="85"/>
  <c r="H91" i="85"/>
  <c r="H89" i="85" s="1"/>
  <c r="H90" i="85" s="1"/>
  <c r="C91" i="85"/>
  <c r="C89" i="85" s="1"/>
  <c r="C90" i="85" s="1"/>
  <c r="J97" i="85"/>
  <c r="J95" i="85" s="1"/>
  <c r="J96" i="85" s="1"/>
  <c r="G91" i="85"/>
  <c r="F91" i="85"/>
  <c r="F89" i="85" s="1"/>
  <c r="F90" i="85" s="1"/>
  <c r="E91" i="85"/>
  <c r="E89" i="85" s="1"/>
  <c r="E90" i="85" s="1"/>
  <c r="I97" i="85"/>
  <c r="I95" i="85" s="1"/>
  <c r="I96" i="85" s="1"/>
  <c r="E97" i="85"/>
  <c r="E95" i="85" s="1"/>
  <c r="E96" i="85" s="1"/>
  <c r="H97" i="85"/>
  <c r="H95" i="85" s="1"/>
  <c r="H96" i="85" s="1"/>
  <c r="C97" i="85"/>
  <c r="C95" i="85" s="1"/>
  <c r="C96" i="85" s="1"/>
  <c r="F97" i="85"/>
  <c r="F95" i="85" s="1"/>
  <c r="F96" i="85" s="1"/>
  <c r="J91" i="85"/>
  <c r="J89" i="85" s="1"/>
  <c r="J90" i="85" s="1"/>
  <c r="D91" i="85"/>
  <c r="D89" i="85" s="1"/>
  <c r="D90" i="85" s="1"/>
  <c r="C106" i="74"/>
  <c r="B97" i="74"/>
  <c r="B95" i="74" s="1"/>
  <c r="B96" i="74" s="1"/>
  <c r="J97" i="74"/>
  <c r="J95" i="74" s="1"/>
  <c r="J96" i="74" s="1"/>
  <c r="I91" i="74"/>
  <c r="I89" i="74" s="1"/>
  <c r="I90" i="74" s="1"/>
  <c r="I97" i="74"/>
  <c r="I95" i="74" s="1"/>
  <c r="I96" i="74" s="1"/>
  <c r="B91" i="74"/>
  <c r="B89" i="74" s="1"/>
  <c r="B90" i="74" s="1"/>
  <c r="H91" i="74"/>
  <c r="H89" i="74" s="1"/>
  <c r="H90" i="74" s="1"/>
  <c r="F97" i="74"/>
  <c r="F95" i="74" s="1"/>
  <c r="F96" i="74" s="1"/>
  <c r="G91" i="74"/>
  <c r="D91" i="74"/>
  <c r="D89" i="74" s="1"/>
  <c r="D90" i="74" s="1"/>
  <c r="F91" i="74"/>
  <c r="F89" i="74" s="1"/>
  <c r="F90" i="74" s="1"/>
  <c r="E91" i="74"/>
  <c r="E89" i="74" s="1"/>
  <c r="E90" i="74" s="1"/>
  <c r="C91" i="74"/>
  <c r="C89" i="74" s="1"/>
  <c r="C90" i="74" s="1"/>
  <c r="H97" i="74"/>
  <c r="H95" i="74" s="1"/>
  <c r="H96" i="74" s="1"/>
  <c r="G97" i="74"/>
  <c r="J91" i="74"/>
  <c r="J89" i="74" s="1"/>
  <c r="J90" i="74" s="1"/>
  <c r="D97" i="74"/>
  <c r="E97" i="74"/>
  <c r="E95" i="74" s="1"/>
  <c r="E96" i="74" s="1"/>
  <c r="C97" i="74"/>
  <c r="C95" i="74" s="1"/>
  <c r="C96" i="74" s="1"/>
  <c r="C97" i="71"/>
  <c r="C95" i="71" s="1"/>
  <c r="C96" i="71" s="1"/>
  <c r="D91" i="71"/>
  <c r="D89" i="71" s="1"/>
  <c r="D90" i="71" s="1"/>
  <c r="I97" i="71"/>
  <c r="I95" i="71" s="1"/>
  <c r="I96" i="71" s="1"/>
  <c r="J91" i="71"/>
  <c r="J89" i="71" s="1"/>
  <c r="J90" i="71" s="1"/>
  <c r="B91" i="71"/>
  <c r="B89" i="71" s="1"/>
  <c r="B90" i="71" s="1"/>
  <c r="F97" i="71"/>
  <c r="F95" i="71" s="1"/>
  <c r="F96" i="71" s="1"/>
  <c r="C106" i="71"/>
  <c r="C91" i="71"/>
  <c r="C89" i="71" s="1"/>
  <c r="C90" i="71" s="1"/>
  <c r="B97" i="71"/>
  <c r="B95" i="71" s="1"/>
  <c r="B96" i="71" s="1"/>
  <c r="I91" i="71"/>
  <c r="I89" i="71" s="1"/>
  <c r="I90" i="71" s="1"/>
  <c r="F91" i="71"/>
  <c r="F89" i="71" s="1"/>
  <c r="F90" i="71" s="1"/>
  <c r="J97" i="71"/>
  <c r="J95" i="71" s="1"/>
  <c r="J96" i="71" s="1"/>
  <c r="H97" i="71"/>
  <c r="H95" i="71" s="1"/>
  <c r="H96" i="71" s="1"/>
  <c r="G97" i="71"/>
  <c r="G91" i="71"/>
  <c r="E97" i="71"/>
  <c r="E95" i="71" s="1"/>
  <c r="E96" i="71" s="1"/>
  <c r="D97" i="71"/>
  <c r="H91" i="71"/>
  <c r="H89" i="71" s="1"/>
  <c r="H90" i="71" s="1"/>
  <c r="E91" i="71"/>
  <c r="E89" i="71" s="1"/>
  <c r="E90" i="71" s="1"/>
  <c r="C97" i="63"/>
  <c r="C95" i="63" s="1"/>
  <c r="C96" i="63" s="1"/>
  <c r="C106" i="63"/>
  <c r="H91" i="63"/>
  <c r="H89" i="63" s="1"/>
  <c r="H90" i="63" s="1"/>
  <c r="I97" i="63"/>
  <c r="I95" i="63" s="1"/>
  <c r="I96" i="63" s="1"/>
  <c r="B97" i="63"/>
  <c r="B95" i="63" s="1"/>
  <c r="B96" i="63" s="1"/>
  <c r="I91" i="63"/>
  <c r="I89" i="63" s="1"/>
  <c r="I90" i="63" s="1"/>
  <c r="G91" i="63"/>
  <c r="F91" i="63"/>
  <c r="F89" i="63" s="1"/>
  <c r="F90" i="63" s="1"/>
  <c r="C91" i="63"/>
  <c r="C89" i="63" s="1"/>
  <c r="C90" i="63" s="1"/>
  <c r="B91" i="63"/>
  <c r="B89" i="63" s="1"/>
  <c r="B90" i="63" s="1"/>
  <c r="J97" i="63"/>
  <c r="J95" i="63" s="1"/>
  <c r="J96" i="63" s="1"/>
  <c r="E91" i="63"/>
  <c r="E89" i="63" s="1"/>
  <c r="E90" i="63" s="1"/>
  <c r="D91" i="63"/>
  <c r="D89" i="63" s="1"/>
  <c r="D90" i="63" s="1"/>
  <c r="H97" i="63"/>
  <c r="H95" i="63" s="1"/>
  <c r="H96" i="63" s="1"/>
  <c r="G97" i="63"/>
  <c r="J91" i="63"/>
  <c r="J89" i="63" s="1"/>
  <c r="J90" i="63" s="1"/>
  <c r="E97" i="63"/>
  <c r="E95" i="63" s="1"/>
  <c r="E96" i="63" s="1"/>
  <c r="F97" i="63"/>
  <c r="F95" i="63" s="1"/>
  <c r="F96" i="63" s="1"/>
  <c r="D97" i="63"/>
  <c r="C97" i="81"/>
  <c r="C95" i="81" s="1"/>
  <c r="C96" i="81" s="1"/>
  <c r="B91" i="81"/>
  <c r="B89" i="81" s="1"/>
  <c r="B90" i="81" s="1"/>
  <c r="J91" i="81"/>
  <c r="J89" i="81" s="1"/>
  <c r="J90" i="81" s="1"/>
  <c r="J97" i="81"/>
  <c r="J95" i="81" s="1"/>
  <c r="J96" i="81" s="1"/>
  <c r="I97" i="81"/>
  <c r="I95" i="81" s="1"/>
  <c r="I96" i="81" s="1"/>
  <c r="H97" i="81"/>
  <c r="H95" i="81" s="1"/>
  <c r="H96" i="81" s="1"/>
  <c r="C106" i="81"/>
  <c r="I91" i="81"/>
  <c r="I89" i="81" s="1"/>
  <c r="I90" i="81" s="1"/>
  <c r="F91" i="81"/>
  <c r="F89" i="81" s="1"/>
  <c r="F90" i="81" s="1"/>
  <c r="H91" i="81"/>
  <c r="H89" i="81" s="1"/>
  <c r="H90" i="81" s="1"/>
  <c r="G91" i="81"/>
  <c r="E91" i="81"/>
  <c r="E89" i="81" s="1"/>
  <c r="E90" i="81" s="1"/>
  <c r="D91" i="81"/>
  <c r="D89" i="81" s="1"/>
  <c r="D90" i="81" s="1"/>
  <c r="G97" i="81"/>
  <c r="D97" i="81"/>
  <c r="F97" i="81"/>
  <c r="F95" i="81" s="1"/>
  <c r="F96" i="81" s="1"/>
  <c r="C91" i="81"/>
  <c r="C89" i="81" s="1"/>
  <c r="C90" i="81" s="1"/>
  <c r="E97" i="81"/>
  <c r="E95" i="81" s="1"/>
  <c r="E96" i="81" s="1"/>
  <c r="B97" i="81"/>
  <c r="B95" i="81" s="1"/>
  <c r="B96" i="81" s="1"/>
  <c r="I91" i="75"/>
  <c r="I89" i="75" s="1"/>
  <c r="I90" i="75" s="1"/>
  <c r="C91" i="75"/>
  <c r="C89" i="75" s="1"/>
  <c r="C90" i="75" s="1"/>
  <c r="H91" i="75"/>
  <c r="H89" i="75" s="1"/>
  <c r="H90" i="75" s="1"/>
  <c r="B91" i="75"/>
  <c r="B89" i="75" s="1"/>
  <c r="B90" i="75" s="1"/>
  <c r="F97" i="75"/>
  <c r="F95" i="75" s="1"/>
  <c r="F96" i="75" s="1"/>
  <c r="G91" i="75"/>
  <c r="F91" i="75"/>
  <c r="F89" i="75" s="1"/>
  <c r="F90" i="75" s="1"/>
  <c r="E91" i="75"/>
  <c r="E89" i="75" s="1"/>
  <c r="E90" i="75" s="1"/>
  <c r="E97" i="75"/>
  <c r="E95" i="75" s="1"/>
  <c r="E96" i="75" s="1"/>
  <c r="C97" i="75"/>
  <c r="C95" i="75" s="1"/>
  <c r="C96" i="75" s="1"/>
  <c r="D91" i="75"/>
  <c r="D89" i="75" s="1"/>
  <c r="D90" i="75" s="1"/>
  <c r="J97" i="75"/>
  <c r="J95" i="75" s="1"/>
  <c r="J96" i="75" s="1"/>
  <c r="I97" i="75"/>
  <c r="I95" i="75" s="1"/>
  <c r="I96" i="75" s="1"/>
  <c r="D97" i="75"/>
  <c r="H97" i="75"/>
  <c r="H95" i="75" s="1"/>
  <c r="H96" i="75" s="1"/>
  <c r="G97" i="75"/>
  <c r="J91" i="75"/>
  <c r="J89" i="75" s="1"/>
  <c r="J90" i="75" s="1"/>
  <c r="C106" i="75"/>
  <c r="B97" i="75"/>
  <c r="B95" i="75" s="1"/>
  <c r="B96" i="75" s="1"/>
  <c r="C106" i="64"/>
  <c r="B97" i="64"/>
  <c r="B95" i="64" s="1"/>
  <c r="B96" i="64" s="1"/>
  <c r="E91" i="64"/>
  <c r="E89" i="64" s="1"/>
  <c r="E90" i="64" s="1"/>
  <c r="I91" i="64"/>
  <c r="I89" i="64" s="1"/>
  <c r="I90" i="64" s="1"/>
  <c r="H91" i="64"/>
  <c r="H89" i="64" s="1"/>
  <c r="H90" i="64" s="1"/>
  <c r="C91" i="64"/>
  <c r="C89" i="64" s="1"/>
  <c r="C90" i="64" s="1"/>
  <c r="G91" i="64"/>
  <c r="D91" i="64"/>
  <c r="D89" i="64" s="1"/>
  <c r="D90" i="64" s="1"/>
  <c r="F91" i="64"/>
  <c r="F89" i="64" s="1"/>
  <c r="F90" i="64" s="1"/>
  <c r="B91" i="64"/>
  <c r="B89" i="64" s="1"/>
  <c r="B90" i="64" s="1"/>
  <c r="J97" i="64"/>
  <c r="J95" i="64" s="1"/>
  <c r="J96" i="64" s="1"/>
  <c r="E97" i="64"/>
  <c r="E95" i="64" s="1"/>
  <c r="E96" i="64" s="1"/>
  <c r="I97" i="64"/>
  <c r="I95" i="64" s="1"/>
  <c r="I96" i="64" s="1"/>
  <c r="G97" i="64"/>
  <c r="F97" i="64"/>
  <c r="F95" i="64" s="1"/>
  <c r="F96" i="64" s="1"/>
  <c r="D97" i="64"/>
  <c r="C97" i="64"/>
  <c r="C95" i="64" s="1"/>
  <c r="C96" i="64" s="1"/>
  <c r="H97" i="64"/>
  <c r="H95" i="64" s="1"/>
  <c r="H96" i="64" s="1"/>
  <c r="J91" i="64"/>
  <c r="J89" i="64" s="1"/>
  <c r="J90" i="64" s="1"/>
  <c r="C91" i="60"/>
  <c r="C89" i="60" s="1"/>
  <c r="C90" i="60" s="1"/>
  <c r="G91" i="60"/>
  <c r="J97" i="60"/>
  <c r="J95" i="60" s="1"/>
  <c r="J96" i="60" s="1"/>
  <c r="H97" i="60"/>
  <c r="H95" i="60" s="1"/>
  <c r="H96" i="60" s="1"/>
  <c r="F97" i="60"/>
  <c r="F95" i="60" s="1"/>
  <c r="F96" i="60" s="1"/>
  <c r="B91" i="60"/>
  <c r="B89" i="60" s="1"/>
  <c r="B90" i="60" s="1"/>
  <c r="F91" i="60"/>
  <c r="F89" i="60" s="1"/>
  <c r="F90" i="60" s="1"/>
  <c r="I97" i="60"/>
  <c r="I95" i="60" s="1"/>
  <c r="I96" i="60" s="1"/>
  <c r="D97" i="60"/>
  <c r="E97" i="60"/>
  <c r="E95" i="60" s="1"/>
  <c r="E96" i="60" s="1"/>
  <c r="G97" i="60"/>
  <c r="C97" i="60"/>
  <c r="C95" i="60" s="1"/>
  <c r="C96" i="60" s="1"/>
  <c r="J91" i="60"/>
  <c r="J89" i="60" s="1"/>
  <c r="J90" i="60" s="1"/>
  <c r="E91" i="60"/>
  <c r="E89" i="60" s="1"/>
  <c r="E90" i="60" s="1"/>
  <c r="B97" i="60"/>
  <c r="B95" i="60" s="1"/>
  <c r="B96" i="60" s="1"/>
  <c r="D91" i="60"/>
  <c r="D89" i="60" s="1"/>
  <c r="D90" i="60" s="1"/>
  <c r="C106" i="60"/>
  <c r="I91" i="60"/>
  <c r="I89" i="60" s="1"/>
  <c r="I90" i="60" s="1"/>
  <c r="H91" i="60"/>
  <c r="H89" i="60" s="1"/>
  <c r="H90" i="60" s="1"/>
  <c r="M8" i="61"/>
  <c r="M8" i="62"/>
  <c r="M8" i="74"/>
  <c r="M8" i="60"/>
  <c r="M8" i="72"/>
  <c r="M8" i="79"/>
  <c r="M8" i="69"/>
  <c r="M8" i="59"/>
  <c r="M8" i="70"/>
  <c r="M8" i="80"/>
  <c r="M8" i="71"/>
  <c r="M8" i="63"/>
  <c r="M8" i="64"/>
  <c r="M8" i="76"/>
  <c r="M8" i="78"/>
  <c r="M8" i="66"/>
  <c r="M8" i="81"/>
  <c r="I11" i="10"/>
  <c r="K29" i="1" l="1"/>
  <c r="L29" i="1"/>
  <c r="I29" i="1"/>
  <c r="J29" i="1"/>
  <c r="B30" i="1"/>
  <c r="D29" i="1"/>
  <c r="F28" i="1"/>
  <c r="M8" i="73"/>
  <c r="M8" i="75"/>
  <c r="M8" i="67"/>
  <c r="M8" i="68"/>
  <c r="M8" i="77"/>
  <c r="I14" i="10"/>
  <c r="I13" i="10"/>
  <c r="I12" i="10"/>
  <c r="B32" i="1" l="1"/>
  <c r="B31" i="1"/>
  <c r="F31" i="1" s="1"/>
  <c r="G32" i="1" s="1"/>
  <c r="F30" i="10"/>
  <c r="F31" i="10" l="1"/>
  <c r="F34" i="10"/>
  <c r="F32" i="10"/>
  <c r="F28" i="10"/>
  <c r="I15" i="10" l="1"/>
  <c r="F33" i="10"/>
  <c r="F35" i="10"/>
  <c r="C18" i="10"/>
  <c r="C20" i="10"/>
  <c r="C19" i="10"/>
  <c r="C17" i="10"/>
  <c r="C13" i="10"/>
  <c r="C16" i="10"/>
  <c r="C15" i="10"/>
  <c r="C14" i="10"/>
  <c r="B14" i="10"/>
  <c r="B15" i="10"/>
  <c r="B16" i="10"/>
  <c r="B17" i="10"/>
  <c r="B18" i="10"/>
  <c r="B19" i="10"/>
  <c r="B20" i="10"/>
  <c r="B13" i="10"/>
  <c r="M5" i="10"/>
  <c r="N5" i="10"/>
  <c r="O5" i="10"/>
  <c r="P11" i="10"/>
  <c r="Q11" i="10"/>
  <c r="R11" i="10"/>
  <c r="S11" i="10"/>
  <c r="T11" i="10"/>
  <c r="U11" i="10"/>
  <c r="V11" i="10"/>
  <c r="W11" i="10"/>
  <c r="L5" i="10"/>
  <c r="G34" i="10" l="1"/>
  <c r="G30" i="10"/>
  <c r="G32" i="10"/>
  <c r="H30" i="10"/>
  <c r="H34" i="10"/>
  <c r="H33" i="10"/>
  <c r="G33" i="10"/>
  <c r="H32" i="10"/>
  <c r="H35" i="10"/>
  <c r="G35" i="10"/>
  <c r="G31" i="10" l="1"/>
  <c r="H31" i="10"/>
  <c r="D8" i="10" l="1"/>
  <c r="C8" i="10"/>
  <c r="D7" i="10"/>
  <c r="C7" i="10"/>
  <c r="D6" i="10" l="1"/>
  <c r="C6" i="10"/>
  <c r="D5" i="10"/>
  <c r="C5" i="10"/>
  <c r="G29" i="10" l="1"/>
  <c r="H29" i="10"/>
  <c r="B7" i="10" l="1"/>
  <c r="B8" i="10"/>
  <c r="B6" i="10"/>
  <c r="B5" i="10"/>
  <c r="G28" i="10" l="1"/>
  <c r="H28" i="10"/>
  <c r="F38" i="10" l="1"/>
  <c r="H38" i="10" s="1"/>
  <c r="I38" i="10" l="1"/>
  <c r="I39" i="10" s="1"/>
</calcChain>
</file>

<file path=xl/sharedStrings.xml><?xml version="1.0" encoding="utf-8"?>
<sst xmlns="http://schemas.openxmlformats.org/spreadsheetml/2006/main" count="2478" uniqueCount="188">
  <si>
    <t>REF.</t>
  </si>
  <si>
    <t>PCS</t>
  </si>
  <si>
    <t xml:space="preserve"> Total</t>
  </si>
  <si>
    <t>A</t>
  </si>
  <si>
    <t>I_Standby (A)</t>
  </si>
  <si>
    <t>I_Alarm (A)</t>
  </si>
  <si>
    <t>h</t>
  </si>
  <si>
    <t>min</t>
  </si>
  <si>
    <t>BTD-1224</t>
  </si>
  <si>
    <t>1,25 Cmin</t>
  </si>
  <si>
    <t>Tiempos según normativa</t>
  </si>
  <si>
    <t>Reposo (h)</t>
  </si>
  <si>
    <t>Alarma (min)</t>
  </si>
  <si>
    <t>Voltaje (V)</t>
  </si>
  <si>
    <t>Capacidad (Ah)</t>
  </si>
  <si>
    <t>Características baterías</t>
  </si>
  <si>
    <t>Para ocultar valores en celda: formato de numero. En el cuadro tipo escribir ;;; (3 puntos y coma)</t>
  </si>
  <si>
    <t>TABLA AUXILIAR</t>
  </si>
  <si>
    <t>PCS_alarm</t>
  </si>
  <si>
    <t>2 x 24 Ah</t>
  </si>
  <si>
    <t>Cantidad tarjetas</t>
  </si>
  <si>
    <t>Minimum battery needed</t>
  </si>
  <si>
    <t>TABLA AUXILIAR 2: para condición de batería necesaria</t>
  </si>
  <si>
    <t>mm2</t>
  </si>
  <si>
    <t>Cu</t>
  </si>
  <si>
    <t>Ω*mm2/m</t>
  </si>
  <si>
    <t>I_Total</t>
  </si>
  <si>
    <t>V</t>
  </si>
  <si>
    <t>DET</t>
  </si>
  <si>
    <t>MOD</t>
  </si>
  <si>
    <t>m</t>
  </si>
  <si>
    <t>Ω</t>
  </si>
  <si>
    <t>R_Cable</t>
  </si>
  <si>
    <t>R_eq_Ring</t>
  </si>
  <si>
    <t>S_min</t>
  </si>
  <si>
    <t>L_max</t>
  </si>
  <si>
    <t>? S</t>
  </si>
  <si>
    <t>? L</t>
  </si>
  <si>
    <t>I_max</t>
  </si>
  <si>
    <t>Fuentes alimentación:</t>
  </si>
  <si>
    <t>Dif. Entre BTD y Minimum battery needed</t>
  </si>
  <si>
    <t>PS necesaria:</t>
  </si>
  <si>
    <t>SIR</t>
  </si>
  <si>
    <t>DIR</t>
  </si>
  <si>
    <t>CAD_250_2loop</t>
  </si>
  <si>
    <t>CAD_250_4loop</t>
  </si>
  <si>
    <t>CAD_250_6loop</t>
  </si>
  <si>
    <t>CAD_250_8loop</t>
  </si>
  <si>
    <t>TMB-252</t>
  </si>
  <si>
    <t>TMBFI-252</t>
  </si>
  <si>
    <t>SYSTEM CALCULATOR DETNOV CAD-250 EXCEL TOOL</t>
  </si>
  <si>
    <t>TBUD-250</t>
  </si>
  <si>
    <t>CAD_250_B_2loop</t>
  </si>
  <si>
    <t>CAD_250_B_4loop</t>
  </si>
  <si>
    <t>CAD_250_B_6loop</t>
  </si>
  <si>
    <t>CAD_250_B_8loop</t>
  </si>
  <si>
    <t>CAD_250_BLED_2loop</t>
  </si>
  <si>
    <t>CAD_250_BLED_4loop</t>
  </si>
  <si>
    <t>CAD_250_BLED_6loop</t>
  </si>
  <si>
    <t>CAD_250_BLED_8loop</t>
  </si>
  <si>
    <t>Cajas ampliación</t>
  </si>
  <si>
    <t>Características cajas ampliación</t>
  </si>
  <si>
    <t>Caja</t>
  </si>
  <si>
    <t>2 x 24 Ah
+ 2 x 38 Ah</t>
  </si>
  <si>
    <t>2 x 24 Ah
+ 2 x 17 Ah</t>
  </si>
  <si>
    <t>2 x 24 Ah
+ 2 x 120 Ah</t>
  </si>
  <si>
    <t>Total TBUD-250</t>
  </si>
  <si>
    <t>BTD-12120</t>
  </si>
  <si>
    <t>BTD-1244</t>
  </si>
  <si>
    <t>BTD-1218</t>
  </si>
  <si>
    <t>Fill the field for the maximum % of devices in alarm at the same time (Yelow field)</t>
  </si>
  <si>
    <t>Time backup power supply</t>
  </si>
  <si>
    <t>Maximum devices in alarm at the same time</t>
  </si>
  <si>
    <t>Standby time</t>
  </si>
  <si>
    <t>Select standby time</t>
  </si>
  <si>
    <t>Detectors</t>
  </si>
  <si>
    <t>Max.10/loop</t>
  </si>
  <si>
    <t>Alarm time</t>
  </si>
  <si>
    <t>Select alarm time</t>
  </si>
  <si>
    <t>MCP</t>
  </si>
  <si>
    <t>Sounders/Strobes</t>
  </si>
  <si>
    <t>Modules</t>
  </si>
  <si>
    <t>Select control panel from the list</t>
  </si>
  <si>
    <t>Select expansion box 1 from the list</t>
  </si>
  <si>
    <t>Select expansion box 2 from the list</t>
  </si>
  <si>
    <t>Select expansion box 3 from the list</t>
  </si>
  <si>
    <t>I_Standby (mA)</t>
  </si>
  <si>
    <t>I_Alarm (mA)</t>
  </si>
  <si>
    <t>Panel auxilliary 24VCC output</t>
  </si>
  <si>
    <t>Panel sounder output 1</t>
  </si>
  <si>
    <t>Pantel sounder output 2</t>
  </si>
  <si>
    <t>I_Total_Standby</t>
  </si>
  <si>
    <t>Battery Time*</t>
  </si>
  <si>
    <t>I_Total_Alarm</t>
  </si>
  <si>
    <t>Selected battery</t>
  </si>
  <si>
    <t>*Battery time: Standby time + Alarm mode time</t>
  </si>
  <si>
    <t>Fill the PCS field if panel has extension card (Yellow field)</t>
  </si>
  <si>
    <t>Loop</t>
  </si>
  <si>
    <t>Extension Cards</t>
  </si>
  <si>
    <t>Loop 1</t>
  </si>
  <si>
    <t>Control panel</t>
  </si>
  <si>
    <t>Loop 2</t>
  </si>
  <si>
    <t>Loop 3</t>
  </si>
  <si>
    <t>Loop 4</t>
  </si>
  <si>
    <t>Loop 5</t>
  </si>
  <si>
    <t>Loop 6</t>
  </si>
  <si>
    <t>Control panel CAD-250</t>
  </si>
  <si>
    <t>Loop 7</t>
  </si>
  <si>
    <t>Expansion box 1</t>
  </si>
  <si>
    <t>Loop 8</t>
  </si>
  <si>
    <t>Expansion box 2</t>
  </si>
  <si>
    <t>Expansion box 3</t>
  </si>
  <si>
    <t>This tool may be used as a design help for Detnov Security S.L. We reserve the right not to be responsible for its accuracy, completeness or quality of the information provided, including any kind of information which could be incomplete or incorrect.</t>
  </si>
  <si>
    <t>Tarjetas de Loop necesarias</t>
  </si>
  <si>
    <t>CAD-250 (2 Loops)</t>
  </si>
  <si>
    <t>CAD-250 (4 Loops)</t>
  </si>
  <si>
    <t>CAD-250 (6 Loops)</t>
  </si>
  <si>
    <t>CAD-250 (8 Loops)</t>
  </si>
  <si>
    <t>CAD-250-B (2 Loops)</t>
  </si>
  <si>
    <t>CAD-250-B (4 Loops)</t>
  </si>
  <si>
    <t>CAD-250-B (6 Loops)</t>
  </si>
  <si>
    <t>CAD-250-B (8 Loops)</t>
  </si>
  <si>
    <t>CAD-250-BLED (2 Loops)</t>
  </si>
  <si>
    <t>CAD-250-BLED (4 Loops)</t>
  </si>
  <si>
    <t>CAD-250-BLED (6 Loops)</t>
  </si>
  <si>
    <t>CAD-250-BLED (8 Loops)</t>
  </si>
  <si>
    <t>Tarjetas de Loop</t>
  </si>
  <si>
    <t>Tarjetas de Loop cajas</t>
  </si>
  <si>
    <t>Section of wire</t>
  </si>
  <si>
    <t>Lenght loop</t>
  </si>
  <si>
    <t>Características Control paneles</t>
  </si>
  <si>
    <t>Control paneles</t>
  </si>
  <si>
    <t>*Las cajas no tienen consumo en alarma, es el panel Control panel quien realiza acciones</t>
  </si>
  <si>
    <t>Devices Loop 1 - Control panel</t>
  </si>
  <si>
    <t>Devices Loop 3 - Control panel</t>
  </si>
  <si>
    <t>Devices Loop 4 - Control panel</t>
  </si>
  <si>
    <t>Devices Loop 5 - Control panel</t>
  </si>
  <si>
    <t>Devices Loop 6 - Control panel</t>
  </si>
  <si>
    <t>Devices Loop 7 - Control panel</t>
  </si>
  <si>
    <t>Devices Loop 8 - Control panel</t>
  </si>
  <si>
    <t>Description</t>
  </si>
  <si>
    <t>I_Standby</t>
  </si>
  <si>
    <t>I_Alarm</t>
  </si>
  <si>
    <t>I_Sounders (A)</t>
  </si>
  <si>
    <t>I_Sounders</t>
  </si>
  <si>
    <t>Fill the PCS field for the desired configuration (Yelow field)</t>
  </si>
  <si>
    <t>V_Lin_Ring</t>
  </si>
  <si>
    <t>Minimum Cable Section for common Lenghts</t>
  </si>
  <si>
    <t>Warning: The Minimum Cable Seccion in the Loop is 0,5 mm2</t>
  </si>
  <si>
    <t>Lenghts</t>
  </si>
  <si>
    <t>Maximum Cable Lenght for Standard Cable Section (IEC 60228)</t>
  </si>
  <si>
    <t>Section cable</t>
  </si>
  <si>
    <t>Section</t>
  </si>
  <si>
    <t>R_Cable_Sys</t>
  </si>
  <si>
    <t>R_eq_Ring_Sys</t>
  </si>
  <si>
    <t>Maximum Current Calculation</t>
  </si>
  <si>
    <t>System Check</t>
  </si>
  <si>
    <t>Current</t>
  </si>
  <si>
    <t>Addresses</t>
  </si>
  <si>
    <t>Devices Loop 1 - Expansion box 1</t>
  </si>
  <si>
    <t>Devices Loop 2 - Expansion box 1</t>
  </si>
  <si>
    <t>Devices Loop 3 - Expansion box 1</t>
  </si>
  <si>
    <t>Devices Loop 4 - Expansion box 1</t>
  </si>
  <si>
    <t>Devices Loop 5 - Expansion box 1</t>
  </si>
  <si>
    <t>Devices Loop 6 - Expansion box 1</t>
  </si>
  <si>
    <t>Devices Loop 7 - Expansion box 1</t>
  </si>
  <si>
    <t>Devices Loop 8 - Expansion box 1</t>
  </si>
  <si>
    <t>Devices Loop 1 - Expansion box 2</t>
  </si>
  <si>
    <t>Devices Loop 2 - Expansion box 2</t>
  </si>
  <si>
    <t>Devices Loop 3 - Expansion box 2</t>
  </si>
  <si>
    <t>Devices Loop 4 - Expansion box 2</t>
  </si>
  <si>
    <t>Devices Loop 5 - Expansion box 2</t>
  </si>
  <si>
    <t>Devices Loop 6 - Expansion box 2</t>
  </si>
  <si>
    <t>Devices Loop 7 - Expansion box 2</t>
  </si>
  <si>
    <t>Devices Loop 8 - Expansion box 2</t>
  </si>
  <si>
    <t>Devices Loop 1 - Expansion box 3</t>
  </si>
  <si>
    <t>Devices Loop 2 - Expansion box 3</t>
  </si>
  <si>
    <t>Devices Loop 3 - Expansion box 3</t>
  </si>
  <si>
    <t>Devices Loop 4 - Expansion box 3</t>
  </si>
  <si>
    <t>Devices Loop 5 - Expansion box 3</t>
  </si>
  <si>
    <t>Devices Loop 6 - Expansion box 3</t>
  </si>
  <si>
    <t>Devices Loop 7 - Expansion box 3</t>
  </si>
  <si>
    <t>Devices Loop 8 - Expansion box 3</t>
  </si>
  <si>
    <t>System parametres</t>
  </si>
  <si>
    <t>metres</t>
  </si>
  <si>
    <t>Fill Cable Section in mm2 and the Line Distance in metres (Yelow field)</t>
  </si>
  <si>
    <t>Loop Parametres</t>
  </si>
  <si>
    <t>SC 408 en 2020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</si>
</sst>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0\ &quot;€&quot;"/>
    <numFmt numFmtId="165" formatCode="0.000000"/>
    <numFmt numFmtId="166" formatCode="0.000"/>
    <numFmt numFmtId="167" formatCode=";;;"/>
    <numFmt numFmtId="168" formatCode="0.00\ &quot;h&quot;"/>
    <numFmt numFmtId="169" formatCode="0\ &quot;V&quot;"/>
    <numFmt numFmtId="170" formatCode="0\ &quot;Ah&quot;"/>
    <numFmt numFmtId="171" formatCode="0.0\ &quot;Ah&quot;"/>
    <numFmt numFmtId="172" formatCode="0.0"/>
    <numFmt numFmtId="173" formatCode="0.00\ &quot;mA&quot;"/>
    <numFmt numFmtId="174" formatCode="0.0\ &quot;mm2&quot;"/>
    <numFmt numFmtId="175" formatCode="0\ &quot;AWG&quot;"/>
  </numFmts>
  <fonts count="22" x14ac:knownFonts="1">
    <font>
      <sz val="10"/>
      <name val="Arial"/>
    </font>
    <font>
      <b/>
      <sz val="11"/>
      <color indexed="8"/>
      <name val="Calibri"/>
      <family val="2"/>
    </font>
    <font>
      <b/>
      <sz val="10"/>
      <name val="Arial"/>
      <family val="2"/>
    </font>
    <font>
      <i/>
      <sz val="10"/>
      <name val="Arial"/>
      <family val="2"/>
    </font>
    <font>
      <b/>
      <sz val="10"/>
      <color indexed="17"/>
      <name val="Arial"/>
      <family val="2"/>
    </font>
    <font>
      <sz val="10"/>
      <name val="Arial"/>
      <family val="2"/>
    </font>
    <font>
      <sz val="10"/>
      <name val="Calibri"/>
      <family val="2"/>
    </font>
    <font>
      <b/>
      <sz val="10"/>
      <color theme="0"/>
      <name val="Arial"/>
      <family val="2"/>
    </font>
    <font>
      <b/>
      <sz val="10"/>
      <color rgb="FFFF0000"/>
      <name val="Arial"/>
      <family val="2"/>
    </font>
    <font>
      <sz val="10"/>
      <name val="Arial"/>
      <family val="2"/>
    </font>
    <font>
      <b/>
      <sz val="10"/>
      <color theme="4"/>
      <name val="Arial"/>
      <family val="2"/>
    </font>
    <font>
      <sz val="8"/>
      <name val="Arial"/>
      <family val="2"/>
    </font>
    <font>
      <b/>
      <sz val="24"/>
      <color rgb="FFFF0000"/>
      <name val="Arial"/>
      <family val="2"/>
    </font>
    <font>
      <b/>
      <sz val="10"/>
      <color rgb="FF008000"/>
      <name val="Arial"/>
      <family val="2"/>
    </font>
    <font>
      <b/>
      <sz val="10"/>
      <color indexed="10"/>
      <name val="Arial"/>
      <family val="2"/>
    </font>
    <font>
      <b/>
      <sz val="10"/>
      <color indexed="53"/>
      <name val="Arial"/>
      <family val="2"/>
    </font>
    <font>
      <b/>
      <sz val="9"/>
      <color rgb="FFFF0000"/>
      <name val="Arial"/>
      <family val="2"/>
    </font>
    <font>
      <b/>
      <sz val="11"/>
      <name val="Arial"/>
      <family val="2"/>
    </font>
    <font>
      <b/>
      <sz val="12"/>
      <name val="Arial"/>
      <family val="2"/>
    </font>
    <font>
      <sz val="10"/>
      <color theme="1"/>
      <name val="Arial"/>
      <family val="2"/>
    </font>
    <font>
      <b/>
      <sz val="8"/>
      <name val="Arial"/>
      <family val="2"/>
    </font>
    <font>
      <b/>
      <sz val="10"/>
      <color theme="1"/>
      <name val="Arial"/>
      <family val="2"/>
    </font>
  </fonts>
  <fills count="9">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indexed="42"/>
        <bgColor indexed="64"/>
      </patternFill>
    </fill>
    <fill>
      <patternFill patternType="solid">
        <fgColor rgb="FFCCFFCC"/>
        <bgColor indexed="64"/>
      </patternFill>
    </fill>
    <fill>
      <patternFill patternType="solid">
        <fgColor rgb="FF92D050"/>
        <bgColor indexed="64"/>
      </patternFill>
    </fill>
    <fill>
      <patternFill patternType="solid">
        <fgColor theme="0"/>
        <bgColor indexed="64"/>
      </patternFill>
    </fill>
    <fill>
      <patternFill patternType="solid">
        <fgColor theme="0" tint="-4.9989318521683403E-2"/>
        <bgColor indexed="64"/>
      </patternFill>
    </fill>
  </fills>
  <borders count="58">
    <border>
      <left/>
      <right/>
      <top/>
      <bottom/>
      <diagonal/>
    </border>
    <border>
      <left/>
      <right/>
      <top/>
      <bottom style="medium">
        <color indexed="1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style="medium">
        <color indexed="64"/>
      </bottom>
      <diagonal/>
    </border>
    <border>
      <left style="medium">
        <color indexed="64"/>
      </left>
      <right/>
      <top style="medium">
        <color indexed="64"/>
      </top>
      <bottom/>
      <diagonal/>
    </border>
  </borders>
  <cellStyleXfs count="3">
    <xf numFmtId="0" fontId="0" fillId="0" borderId="0"/>
    <xf numFmtId="9" fontId="9" fillId="0" borderId="0" applyFont="0" applyFill="0" applyBorder="0" applyAlignment="0" applyProtection="0"/>
    <xf numFmtId="0" fontId="5" fillId="0" borderId="0"/>
  </cellStyleXfs>
  <cellXfs count="273">
    <xf numFmtId="0" fontId="0" fillId="0" borderId="0" xfId="0"/>
    <xf numFmtId="9" fontId="0" fillId="0" borderId="0" xfId="0" applyNumberFormat="1"/>
    <xf numFmtId="164" fontId="0" fillId="0" borderId="0" xfId="0" applyNumberFormat="1"/>
    <xf numFmtId="0" fontId="1" fillId="0" borderId="0" xfId="0" applyFont="1"/>
    <xf numFmtId="0" fontId="2" fillId="0" borderId="1" xfId="0" applyFont="1" applyBorder="1"/>
    <xf numFmtId="164" fontId="2" fillId="0" borderId="1" xfId="0" applyNumberFormat="1" applyFont="1" applyBorder="1"/>
    <xf numFmtId="9" fontId="2" fillId="0" borderId="1" xfId="0" applyNumberFormat="1" applyFont="1" applyBorder="1"/>
    <xf numFmtId="0" fontId="2" fillId="0" borderId="0" xfId="0" applyFont="1"/>
    <xf numFmtId="0" fontId="2" fillId="0" borderId="2" xfId="0" applyFont="1" applyBorder="1"/>
    <xf numFmtId="0" fontId="2" fillId="0" borderId="3" xfId="0" applyFont="1" applyBorder="1"/>
    <xf numFmtId="0" fontId="2" fillId="0" borderId="4" xfId="0" applyFont="1" applyBorder="1"/>
    <xf numFmtId="0" fontId="4" fillId="0" borderId="0" xfId="0" applyFont="1"/>
    <xf numFmtId="164" fontId="2" fillId="0" borderId="1" xfId="0" applyNumberFormat="1" applyFont="1" applyBorder="1" applyAlignment="1">
      <alignment horizontal="right"/>
    </xf>
    <xf numFmtId="0" fontId="5" fillId="0" borderId="0" xfId="0" applyFont="1"/>
    <xf numFmtId="0" fontId="5" fillId="0" borderId="16" xfId="0" applyFont="1" applyBorder="1"/>
    <xf numFmtId="0" fontId="2" fillId="0" borderId="12" xfId="0" applyFont="1" applyBorder="1"/>
    <xf numFmtId="0" fontId="0" fillId="2" borderId="7" xfId="0" applyFill="1" applyBorder="1" applyProtection="1">
      <protection locked="0"/>
    </xf>
    <xf numFmtId="0" fontId="5" fillId="0" borderId="6" xfId="0" applyFont="1" applyBorder="1"/>
    <xf numFmtId="0" fontId="5" fillId="0" borderId="9" xfId="0" applyFont="1" applyBorder="1"/>
    <xf numFmtId="0" fontId="0" fillId="0" borderId="0" xfId="0" applyAlignment="1">
      <alignment horizontal="center"/>
    </xf>
    <xf numFmtId="0" fontId="6" fillId="0" borderId="0" xfId="0" applyFont="1"/>
    <xf numFmtId="0" fontId="8" fillId="0" borderId="0" xfId="0" applyFont="1"/>
    <xf numFmtId="0" fontId="5" fillId="0" borderId="5" xfId="0" applyFont="1" applyBorder="1"/>
    <xf numFmtId="0" fontId="5" fillId="0" borderId="11" xfId="0" applyFont="1" applyBorder="1"/>
    <xf numFmtId="9" fontId="2" fillId="0" borderId="0" xfId="0" applyNumberFormat="1" applyFont="1"/>
    <xf numFmtId="164" fontId="2" fillId="0" borderId="0" xfId="0" applyNumberFormat="1" applyFont="1"/>
    <xf numFmtId="164" fontId="2" fillId="0" borderId="0" xfId="0" applyNumberFormat="1" applyFont="1" applyAlignment="1">
      <alignment horizontal="right"/>
    </xf>
    <xf numFmtId="0" fontId="0" fillId="2" borderId="16" xfId="0" applyFill="1" applyBorder="1" applyAlignment="1" applyProtection="1">
      <alignment horizontal="right"/>
      <protection locked="0"/>
    </xf>
    <xf numFmtId="0" fontId="0" fillId="2" borderId="22" xfId="0" applyFill="1" applyBorder="1" applyAlignment="1" applyProtection="1">
      <alignment horizontal="right"/>
      <protection locked="0"/>
    </xf>
    <xf numFmtId="0" fontId="5" fillId="0" borderId="23" xfId="0" applyFont="1" applyBorder="1"/>
    <xf numFmtId="0" fontId="0" fillId="0" borderId="24" xfId="0" applyBorder="1"/>
    <xf numFmtId="0" fontId="5" fillId="0" borderId="25" xfId="0" applyFont="1" applyBorder="1"/>
    <xf numFmtId="0" fontId="0" fillId="0" borderId="21" xfId="0" applyBorder="1"/>
    <xf numFmtId="0" fontId="2" fillId="0" borderId="7" xfId="0" applyFont="1" applyBorder="1"/>
    <xf numFmtId="0" fontId="0" fillId="0" borderId="19" xfId="0" applyBorder="1"/>
    <xf numFmtId="0" fontId="0" fillId="0" borderId="17" xfId="0" applyBorder="1"/>
    <xf numFmtId="0" fontId="2" fillId="0" borderId="26" xfId="0" applyFont="1" applyBorder="1"/>
    <xf numFmtId="0" fontId="2" fillId="0" borderId="27" xfId="0" applyFont="1" applyBorder="1"/>
    <xf numFmtId="0" fontId="10" fillId="0" borderId="0" xfId="0" applyFont="1"/>
    <xf numFmtId="0" fontId="5" fillId="0" borderId="24" xfId="0" applyFont="1" applyBorder="1"/>
    <xf numFmtId="0" fontId="5" fillId="3" borderId="0" xfId="0" applyFont="1" applyFill="1"/>
    <xf numFmtId="0" fontId="5" fillId="0" borderId="7" xfId="0" applyFont="1" applyBorder="1"/>
    <xf numFmtId="0" fontId="0" fillId="0" borderId="7" xfId="0" applyBorder="1"/>
    <xf numFmtId="9" fontId="0" fillId="2" borderId="8" xfId="1" applyFont="1" applyFill="1" applyBorder="1" applyAlignment="1" applyProtection="1">
      <alignment horizontal="right"/>
      <protection locked="0"/>
    </xf>
    <xf numFmtId="0" fontId="0" fillId="0" borderId="29" xfId="0" applyBorder="1"/>
    <xf numFmtId="9" fontId="0" fillId="2" borderId="11" xfId="1" applyFont="1" applyFill="1" applyBorder="1" applyAlignment="1" applyProtection="1">
      <alignment horizontal="right"/>
      <protection locked="0"/>
    </xf>
    <xf numFmtId="165" fontId="0" fillId="0" borderId="15" xfId="0" applyNumberFormat="1" applyBorder="1" applyProtection="1">
      <protection hidden="1"/>
    </xf>
    <xf numFmtId="165" fontId="0" fillId="0" borderId="10" xfId="0" applyNumberFormat="1" applyBorder="1" applyProtection="1">
      <protection hidden="1"/>
    </xf>
    <xf numFmtId="167" fontId="2" fillId="0" borderId="0" xfId="0" applyNumberFormat="1" applyFont="1" applyProtection="1">
      <protection hidden="1"/>
    </xf>
    <xf numFmtId="165" fontId="0" fillId="0" borderId="7" xfId="0" applyNumberFormat="1" applyBorder="1" applyProtection="1">
      <protection hidden="1"/>
    </xf>
    <xf numFmtId="165" fontId="0" fillId="0" borderId="8" xfId="0" applyNumberFormat="1" applyBorder="1" applyProtection="1">
      <protection hidden="1"/>
    </xf>
    <xf numFmtId="165" fontId="2" fillId="0" borderId="13" xfId="0" applyNumberFormat="1" applyFont="1" applyBorder="1" applyProtection="1">
      <protection hidden="1"/>
    </xf>
    <xf numFmtId="0" fontId="5" fillId="0" borderId="31" xfId="0" applyFont="1" applyBorder="1"/>
    <xf numFmtId="167" fontId="5" fillId="0" borderId="0" xfId="0" applyNumberFormat="1" applyFont="1" applyProtection="1">
      <protection hidden="1"/>
    </xf>
    <xf numFmtId="0" fontId="0" fillId="0" borderId="6" xfId="0" applyBorder="1" applyAlignment="1">
      <alignment vertical="top"/>
    </xf>
    <xf numFmtId="168" fontId="2" fillId="0" borderId="9" xfId="0" applyNumberFormat="1" applyFont="1" applyBorder="1"/>
    <xf numFmtId="168" fontId="2" fillId="0" borderId="10" xfId="0" applyNumberFormat="1" applyFont="1" applyBorder="1"/>
    <xf numFmtId="168" fontId="2" fillId="0" borderId="11" xfId="0" applyNumberFormat="1" applyFont="1" applyBorder="1"/>
    <xf numFmtId="0" fontId="2" fillId="0" borderId="2" xfId="0" applyFont="1" applyBorder="1" applyAlignment="1">
      <alignment vertical="center"/>
    </xf>
    <xf numFmtId="0" fontId="1" fillId="0" borderId="28" xfId="0" applyFont="1" applyBorder="1" applyAlignment="1">
      <alignment vertical="center"/>
    </xf>
    <xf numFmtId="0" fontId="4" fillId="0" borderId="0" xfId="0" applyFont="1" applyAlignment="1">
      <alignment horizontal="left" vertical="center"/>
    </xf>
    <xf numFmtId="167" fontId="7" fillId="0" borderId="17" xfId="0" applyNumberFormat="1" applyFont="1" applyBorder="1" applyProtection="1">
      <protection hidden="1"/>
    </xf>
    <xf numFmtId="167" fontId="7" fillId="0" borderId="18" xfId="0" applyNumberFormat="1" applyFont="1" applyBorder="1" applyProtection="1">
      <protection hidden="1"/>
    </xf>
    <xf numFmtId="0" fontId="2" fillId="0" borderId="30" xfId="0" applyFont="1" applyBorder="1" applyAlignment="1">
      <alignment horizontal="center" vertical="center"/>
    </xf>
    <xf numFmtId="0" fontId="0" fillId="0" borderId="33"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0" fillId="0" borderId="34" xfId="0" applyBorder="1" applyAlignment="1">
      <alignment vertical="top"/>
    </xf>
    <xf numFmtId="167" fontId="0" fillId="0" borderId="33" xfId="0" applyNumberFormat="1" applyBorder="1" applyAlignment="1">
      <alignment vertical="top"/>
    </xf>
    <xf numFmtId="165" fontId="2" fillId="0" borderId="22" xfId="0" applyNumberFormat="1" applyFont="1" applyBorder="1" applyProtection="1">
      <protection hidden="1"/>
    </xf>
    <xf numFmtId="167" fontId="0" fillId="0" borderId="0" xfId="0" applyNumberFormat="1"/>
    <xf numFmtId="0" fontId="2" fillId="0" borderId="35" xfId="0" applyFont="1" applyBorder="1"/>
    <xf numFmtId="0" fontId="0" fillId="0" borderId="14" xfId="0" applyBorder="1"/>
    <xf numFmtId="0" fontId="5" fillId="0" borderId="20" xfId="0" applyFont="1" applyBorder="1"/>
    <xf numFmtId="0" fontId="5" fillId="0" borderId="17" xfId="0" applyFont="1" applyBorder="1"/>
    <xf numFmtId="0" fontId="3" fillId="0" borderId="0" xfId="0" applyFont="1" applyAlignment="1">
      <alignment horizontal="justify" vertical="top" wrapText="1"/>
    </xf>
    <xf numFmtId="171" fontId="2" fillId="0" borderId="36" xfId="0" applyNumberFormat="1" applyFont="1" applyBorder="1"/>
    <xf numFmtId="167" fontId="5" fillId="0" borderId="0" xfId="0" applyNumberFormat="1" applyFont="1"/>
    <xf numFmtId="0" fontId="0" fillId="3" borderId="0" xfId="0" applyFill="1"/>
    <xf numFmtId="169" fontId="5" fillId="0" borderId="7" xfId="0" applyNumberFormat="1" applyFont="1" applyBorder="1" applyProtection="1">
      <protection hidden="1"/>
    </xf>
    <xf numFmtId="172" fontId="5" fillId="0" borderId="0" xfId="0" applyNumberFormat="1" applyFont="1"/>
    <xf numFmtId="0" fontId="5" fillId="0" borderId="44" xfId="0" applyFont="1" applyBorder="1"/>
    <xf numFmtId="0" fontId="5" fillId="0" borderId="45" xfId="0" applyFont="1" applyBorder="1"/>
    <xf numFmtId="0" fontId="5" fillId="0" borderId="46" xfId="0" applyFont="1" applyBorder="1"/>
    <xf numFmtId="0" fontId="5" fillId="0" borderId="32" xfId="0" applyFont="1" applyBorder="1"/>
    <xf numFmtId="0" fontId="5" fillId="0" borderId="47" xfId="0" applyFont="1" applyBorder="1"/>
    <xf numFmtId="0" fontId="5" fillId="0" borderId="39" xfId="0" applyFont="1" applyBorder="1"/>
    <xf numFmtId="170" fontId="6" fillId="0" borderId="7" xfId="0" applyNumberFormat="1" applyFont="1" applyBorder="1"/>
    <xf numFmtId="0" fontId="5" fillId="0" borderId="2" xfId="0" applyFont="1" applyBorder="1"/>
    <xf numFmtId="170" fontId="5" fillId="0" borderId="5" xfId="0" applyNumberFormat="1" applyFont="1" applyBorder="1"/>
    <xf numFmtId="0" fontId="5" fillId="0" borderId="15" xfId="0" applyFont="1" applyBorder="1"/>
    <xf numFmtId="170" fontId="5" fillId="0" borderId="6" xfId="0" applyNumberFormat="1" applyFont="1" applyBorder="1"/>
    <xf numFmtId="0" fontId="5" fillId="2" borderId="6" xfId="0" applyFont="1" applyFill="1" applyBorder="1" applyAlignment="1" applyProtection="1">
      <alignment horizontal="left"/>
      <protection locked="0"/>
    </xf>
    <xf numFmtId="171" fontId="5" fillId="0" borderId="6" xfId="0" applyNumberFormat="1" applyFont="1" applyBorder="1"/>
    <xf numFmtId="9" fontId="8" fillId="0" borderId="0" xfId="0" applyNumberFormat="1" applyFont="1"/>
    <xf numFmtId="0" fontId="5" fillId="0" borderId="8" xfId="0" applyFont="1" applyBorder="1" applyAlignment="1">
      <alignment horizontal="right"/>
    </xf>
    <xf numFmtId="169" fontId="0" fillId="0" borderId="20" xfId="0" applyNumberFormat="1" applyBorder="1" applyProtection="1">
      <protection hidden="1"/>
    </xf>
    <xf numFmtId="0" fontId="5" fillId="0" borderId="34" xfId="0" applyFont="1" applyBorder="1"/>
    <xf numFmtId="0" fontId="5" fillId="0" borderId="12" xfId="0" applyFont="1" applyBorder="1"/>
    <xf numFmtId="0" fontId="5" fillId="0" borderId="13" xfId="0" applyFont="1" applyBorder="1"/>
    <xf numFmtId="0" fontId="5" fillId="0" borderId="14" xfId="0" applyFont="1" applyBorder="1"/>
    <xf numFmtId="0" fontId="3" fillId="0" borderId="0" xfId="0" applyFont="1" applyAlignment="1">
      <alignment horizontal="left" vertical="top" wrapText="1"/>
    </xf>
    <xf numFmtId="166" fontId="5" fillId="0" borderId="0" xfId="0" applyNumberFormat="1" applyFont="1"/>
    <xf numFmtId="166" fontId="5" fillId="0" borderId="24" xfId="0" applyNumberFormat="1" applyFont="1" applyBorder="1"/>
    <xf numFmtId="0" fontId="5" fillId="0" borderId="49" xfId="0" applyFont="1" applyBorder="1"/>
    <xf numFmtId="0" fontId="2" fillId="0" borderId="50" xfId="0" applyFont="1" applyBorder="1"/>
    <xf numFmtId="170" fontId="5" fillId="0" borderId="38" xfId="0" applyNumberFormat="1" applyFont="1" applyBorder="1"/>
    <xf numFmtId="0" fontId="11" fillId="0" borderId="0" xfId="0" applyFont="1"/>
    <xf numFmtId="0" fontId="2" fillId="0" borderId="28" xfId="0" applyFont="1" applyBorder="1" applyAlignment="1">
      <alignment horizontal="left" vertical="center"/>
    </xf>
    <xf numFmtId="0" fontId="2" fillId="0" borderId="20" xfId="0" applyFont="1" applyBorder="1"/>
    <xf numFmtId="0" fontId="0" fillId="0" borderId="51" xfId="0" applyBorder="1"/>
    <xf numFmtId="0" fontId="5" fillId="0" borderId="19" xfId="0" applyFont="1" applyBorder="1"/>
    <xf numFmtId="165" fontId="0" fillId="0" borderId="30" xfId="0" applyNumberFormat="1" applyBorder="1" applyProtection="1">
      <protection hidden="1"/>
    </xf>
    <xf numFmtId="0" fontId="3" fillId="0" borderId="0" xfId="0" applyFont="1" applyAlignment="1">
      <alignment vertical="center" wrapText="1"/>
    </xf>
    <xf numFmtId="0" fontId="5" fillId="0" borderId="27" xfId="0" applyFont="1" applyBorder="1"/>
    <xf numFmtId="0" fontId="5" fillId="0" borderId="52" xfId="0" applyFont="1" applyBorder="1"/>
    <xf numFmtId="0" fontId="5" fillId="0" borderId="53" xfId="0" applyFont="1" applyBorder="1"/>
    <xf numFmtId="166" fontId="5" fillId="0" borderId="53" xfId="0" applyNumberFormat="1" applyFont="1" applyBorder="1"/>
    <xf numFmtId="166" fontId="5" fillId="0" borderId="51" xfId="0" applyNumberFormat="1" applyFont="1" applyBorder="1"/>
    <xf numFmtId="166" fontId="5" fillId="0" borderId="49" xfId="0" applyNumberFormat="1" applyFont="1" applyBorder="1"/>
    <xf numFmtId="166" fontId="5" fillId="0" borderId="21" xfId="0" applyNumberFormat="1" applyFont="1" applyBorder="1"/>
    <xf numFmtId="173" fontId="0" fillId="2" borderId="17" xfId="0" applyNumberFormat="1" applyFill="1" applyBorder="1" applyProtection="1">
      <protection locked="0"/>
    </xf>
    <xf numFmtId="173" fontId="0" fillId="2" borderId="18" xfId="0" applyNumberFormat="1" applyFill="1" applyBorder="1" applyProtection="1">
      <protection locked="0"/>
    </xf>
    <xf numFmtId="0" fontId="2" fillId="0" borderId="5" xfId="0" applyFont="1" applyBorder="1" applyAlignment="1">
      <alignment vertical="top"/>
    </xf>
    <xf numFmtId="0" fontId="0" fillId="0" borderId="16" xfId="0" applyBorder="1"/>
    <xf numFmtId="0" fontId="0" fillId="6" borderId="11" xfId="0" applyFill="1" applyBorder="1"/>
    <xf numFmtId="0" fontId="0" fillId="2" borderId="7" xfId="0" applyFill="1" applyBorder="1" applyAlignment="1" applyProtection="1">
      <alignment horizontal="left"/>
      <protection locked="0"/>
    </xf>
    <xf numFmtId="9" fontId="0" fillId="0" borderId="0" xfId="1" applyFont="1"/>
    <xf numFmtId="0" fontId="5" fillId="0" borderId="50" xfId="0" applyFont="1" applyBorder="1"/>
    <xf numFmtId="166" fontId="5" fillId="0" borderId="27" xfId="0" applyNumberFormat="1" applyFont="1" applyBorder="1"/>
    <xf numFmtId="0" fontId="5" fillId="0" borderId="7" xfId="0" applyFont="1" applyBorder="1" applyProtection="1">
      <protection hidden="1"/>
    </xf>
    <xf numFmtId="165" fontId="5" fillId="0" borderId="15" xfId="0" applyNumberFormat="1" applyFont="1" applyBorder="1" applyProtection="1">
      <protection hidden="1"/>
    </xf>
    <xf numFmtId="0" fontId="2" fillId="0" borderId="52" xfId="0" applyFont="1" applyBorder="1"/>
    <xf numFmtId="0" fontId="2" fillId="0" borderId="53" xfId="0" applyFont="1" applyBorder="1"/>
    <xf numFmtId="0" fontId="2" fillId="0" borderId="51" xfId="0" applyFont="1" applyBorder="1"/>
    <xf numFmtId="165" fontId="2" fillId="0" borderId="14" xfId="0" applyNumberFormat="1" applyFont="1" applyBorder="1" applyProtection="1">
      <protection hidden="1"/>
    </xf>
    <xf numFmtId="0" fontId="2" fillId="0" borderId="0" xfId="0" applyFont="1" applyAlignment="1">
      <alignment horizontal="center" vertical="center" textRotation="180"/>
    </xf>
    <xf numFmtId="0" fontId="2" fillId="0" borderId="0" xfId="0" applyFont="1" applyAlignment="1">
      <alignment horizontal="center" vertical="center" textRotation="180" wrapText="1"/>
    </xf>
    <xf numFmtId="0" fontId="5" fillId="0" borderId="9" xfId="0" applyFont="1" applyBorder="1" applyAlignment="1">
      <alignment vertical="top"/>
    </xf>
    <xf numFmtId="0" fontId="5" fillId="0" borderId="6" xfId="0" applyFont="1" applyBorder="1" applyAlignment="1">
      <alignment vertical="top"/>
    </xf>
    <xf numFmtId="0" fontId="2" fillId="0" borderId="12" xfId="0" applyFont="1" applyBorder="1" applyAlignment="1">
      <alignment vertical="top"/>
    </xf>
    <xf numFmtId="0" fontId="5" fillId="0" borderId="5" xfId="0" applyFont="1" applyBorder="1" applyAlignment="1">
      <alignment vertical="top"/>
    </xf>
    <xf numFmtId="0" fontId="0" fillId="7" borderId="16" xfId="0" applyFill="1" applyBorder="1"/>
    <xf numFmtId="0" fontId="0" fillId="7" borderId="18" xfId="0" applyFill="1" applyBorder="1"/>
    <xf numFmtId="0" fontId="0" fillId="7" borderId="22" xfId="0" applyFill="1" applyBorder="1"/>
    <xf numFmtId="0" fontId="5" fillId="0" borderId="12" xfId="0" applyFont="1" applyBorder="1" applyAlignment="1">
      <alignment vertical="top"/>
    </xf>
    <xf numFmtId="0" fontId="0" fillId="6" borderId="14" xfId="0" applyFill="1" applyBorder="1"/>
    <xf numFmtId="0" fontId="5" fillId="2" borderId="32" xfId="0" applyFont="1" applyFill="1" applyBorder="1" applyAlignment="1" applyProtection="1">
      <alignment horizontal="left"/>
      <protection locked="0"/>
    </xf>
    <xf numFmtId="0" fontId="2" fillId="0" borderId="40" xfId="0" applyFont="1" applyBorder="1" applyAlignment="1">
      <alignment horizontal="center"/>
    </xf>
    <xf numFmtId="0" fontId="20" fillId="0" borderId="15" xfId="0" applyFont="1" applyBorder="1" applyAlignment="1">
      <alignment horizontal="center" wrapText="1"/>
    </xf>
    <xf numFmtId="0" fontId="20" fillId="0" borderId="16" xfId="0" applyFont="1" applyBorder="1" applyAlignment="1">
      <alignment horizontal="center" wrapText="1"/>
    </xf>
    <xf numFmtId="167" fontId="19" fillId="0" borderId="0" xfId="0" applyNumberFormat="1" applyFont="1"/>
    <xf numFmtId="0" fontId="16" fillId="0" borderId="0" xfId="0" applyFont="1"/>
    <xf numFmtId="0" fontId="5" fillId="0" borderId="0" xfId="2"/>
    <xf numFmtId="9" fontId="5" fillId="0" borderId="0" xfId="2" applyNumberFormat="1"/>
    <xf numFmtId="164" fontId="5" fillId="0" borderId="0" xfId="2" applyNumberFormat="1"/>
    <xf numFmtId="0" fontId="1" fillId="0" borderId="0" xfId="2" applyFont="1"/>
    <xf numFmtId="0" fontId="2" fillId="0" borderId="1" xfId="2" applyFont="1" applyBorder="1"/>
    <xf numFmtId="9" fontId="2" fillId="0" borderId="1" xfId="2" applyNumberFormat="1" applyFont="1" applyBorder="1"/>
    <xf numFmtId="164" fontId="2" fillId="0" borderId="1" xfId="2" applyNumberFormat="1" applyFont="1" applyBorder="1"/>
    <xf numFmtId="164" fontId="2" fillId="0" borderId="1" xfId="2" applyNumberFormat="1" applyFont="1" applyBorder="1" applyAlignment="1">
      <alignment horizontal="right"/>
    </xf>
    <xf numFmtId="0" fontId="2" fillId="0" borderId="0" xfId="2" applyFont="1"/>
    <xf numFmtId="9" fontId="2" fillId="0" borderId="0" xfId="2" applyNumberFormat="1" applyFont="1"/>
    <xf numFmtId="164" fontId="2" fillId="0" borderId="0" xfId="2" applyNumberFormat="1" applyFont="1"/>
    <xf numFmtId="164" fontId="2" fillId="0" borderId="0" xfId="2" applyNumberFormat="1" applyFont="1" applyAlignment="1">
      <alignment horizontal="right"/>
    </xf>
    <xf numFmtId="0" fontId="2" fillId="0" borderId="12" xfId="2" applyFont="1" applyBorder="1"/>
    <xf numFmtId="0" fontId="2" fillId="0" borderId="13" xfId="2" applyFont="1" applyBorder="1"/>
    <xf numFmtId="0" fontId="2" fillId="0" borderId="14" xfId="2" applyFont="1" applyBorder="1"/>
    <xf numFmtId="0" fontId="5" fillId="0" borderId="37" xfId="2" applyBorder="1"/>
    <xf numFmtId="174" fontId="5" fillId="2" borderId="17" xfId="2" applyNumberFormat="1" applyFill="1" applyBorder="1" applyAlignment="1" applyProtection="1">
      <alignment horizontal="center" vertical="center"/>
      <protection locked="0"/>
    </xf>
    <xf numFmtId="175" fontId="5" fillId="8" borderId="18" xfId="2" applyNumberFormat="1" applyFill="1" applyBorder="1" applyAlignment="1" applyProtection="1">
      <alignment horizontal="center" vertical="center"/>
      <protection locked="0"/>
    </xf>
    <xf numFmtId="175" fontId="5" fillId="0" borderId="0" xfId="2" applyNumberFormat="1" applyAlignment="1" applyProtection="1">
      <alignment horizontal="center" vertical="center"/>
      <protection locked="0"/>
    </xf>
    <xf numFmtId="0" fontId="2" fillId="4" borderId="36" xfId="2" applyFont="1" applyFill="1" applyBorder="1" applyAlignment="1">
      <alignment horizontal="center"/>
    </xf>
    <xf numFmtId="0" fontId="14" fillId="0" borderId="0" xfId="2" applyFont="1"/>
    <xf numFmtId="0" fontId="5" fillId="0" borderId="9" xfId="2" applyBorder="1"/>
    <xf numFmtId="0" fontId="5" fillId="2" borderId="10" xfId="2" applyFill="1" applyBorder="1" applyAlignment="1" applyProtection="1">
      <alignment horizontal="center" vertical="center"/>
      <protection locked="0"/>
    </xf>
    <xf numFmtId="0" fontId="5" fillId="0" borderId="11" xfId="2" applyBorder="1"/>
    <xf numFmtId="0" fontId="2" fillId="4" borderId="35" xfId="2" applyFont="1" applyFill="1" applyBorder="1" applyAlignment="1">
      <alignment horizontal="center"/>
    </xf>
    <xf numFmtId="0" fontId="13" fillId="0" borderId="0" xfId="2" applyFont="1"/>
    <xf numFmtId="0" fontId="4" fillId="0" borderId="0" xfId="2" applyFont="1"/>
    <xf numFmtId="0" fontId="2" fillId="0" borderId="2" xfId="2" applyFont="1" applyBorder="1"/>
    <xf numFmtId="0" fontId="2" fillId="0" borderId="3" xfId="2" applyFont="1" applyBorder="1"/>
    <xf numFmtId="0" fontId="5" fillId="0" borderId="3" xfId="2" applyBorder="1"/>
    <xf numFmtId="0" fontId="5" fillId="0" borderId="4" xfId="2" applyBorder="1"/>
    <xf numFmtId="0" fontId="2" fillId="0" borderId="34" xfId="2" applyFont="1" applyBorder="1" applyAlignment="1">
      <alignment horizontal="left"/>
    </xf>
    <xf numFmtId="0" fontId="2" fillId="0" borderId="56" xfId="2" applyFont="1" applyBorder="1" applyAlignment="1">
      <alignment horizontal="left"/>
    </xf>
    <xf numFmtId="0" fontId="2" fillId="0" borderId="33" xfId="2" applyFont="1" applyBorder="1" applyAlignment="1">
      <alignment horizontal="center"/>
    </xf>
    <xf numFmtId="0" fontId="2" fillId="0" borderId="33" xfId="2" applyFont="1" applyBorder="1"/>
    <xf numFmtId="0" fontId="2" fillId="0" borderId="22" xfId="2" applyFont="1" applyBorder="1"/>
    <xf numFmtId="0" fontId="5" fillId="0" borderId="21" xfId="2" applyBorder="1" applyAlignment="1">
      <alignment wrapText="1"/>
    </xf>
    <xf numFmtId="0" fontId="5" fillId="2" borderId="17" xfId="2" applyFill="1" applyBorder="1" applyProtection="1">
      <protection locked="0"/>
    </xf>
    <xf numFmtId="165" fontId="5" fillId="0" borderId="17" xfId="2" applyNumberFormat="1" applyBorder="1" applyProtection="1">
      <protection hidden="1"/>
    </xf>
    <xf numFmtId="0" fontId="5" fillId="0" borderId="17" xfId="2" applyBorder="1"/>
    <xf numFmtId="0" fontId="5" fillId="0" borderId="18" xfId="2" applyBorder="1"/>
    <xf numFmtId="0" fontId="5" fillId="0" borderId="6" xfId="2" applyBorder="1"/>
    <xf numFmtId="165" fontId="5" fillId="0" borderId="7" xfId="2" applyNumberFormat="1" applyBorder="1"/>
    <xf numFmtId="165" fontId="5" fillId="0" borderId="7" xfId="2" applyNumberFormat="1" applyBorder="1" applyProtection="1">
      <protection hidden="1"/>
    </xf>
    <xf numFmtId="0" fontId="5" fillId="0" borderId="7" xfId="2" applyBorder="1"/>
    <xf numFmtId="0" fontId="5" fillId="0" borderId="8" xfId="2" applyBorder="1"/>
    <xf numFmtId="165" fontId="5" fillId="0" borderId="10" xfId="2" applyNumberFormat="1" applyBorder="1"/>
    <xf numFmtId="165" fontId="5" fillId="0" borderId="20" xfId="2" applyNumberFormat="1" applyBorder="1" applyProtection="1">
      <protection hidden="1"/>
    </xf>
    <xf numFmtId="0" fontId="5" fillId="0" borderId="20" xfId="2" applyBorder="1"/>
    <xf numFmtId="0" fontId="4" fillId="0" borderId="20" xfId="2" applyFont="1" applyBorder="1"/>
    <xf numFmtId="0" fontId="5" fillId="0" borderId="38" xfId="2" applyBorder="1"/>
    <xf numFmtId="0" fontId="2" fillId="0" borderId="43" xfId="2" applyFont="1" applyBorder="1"/>
    <xf numFmtId="0" fontId="2" fillId="0" borderId="13" xfId="2" applyFont="1" applyBorder="1" applyProtection="1">
      <protection hidden="1"/>
    </xf>
    <xf numFmtId="165" fontId="2" fillId="0" borderId="13" xfId="2" applyNumberFormat="1" applyFont="1" applyBorder="1" applyProtection="1">
      <protection hidden="1"/>
    </xf>
    <xf numFmtId="165" fontId="7" fillId="0" borderId="13" xfId="2" applyNumberFormat="1" applyFont="1" applyBorder="1" applyProtection="1">
      <protection hidden="1"/>
    </xf>
    <xf numFmtId="0" fontId="2" fillId="0" borderId="14" xfId="2" applyFont="1" applyBorder="1" applyProtection="1">
      <protection hidden="1"/>
    </xf>
    <xf numFmtId="165" fontId="2" fillId="0" borderId="0" xfId="2" applyNumberFormat="1" applyFont="1"/>
    <xf numFmtId="165" fontId="2" fillId="0" borderId="0" xfId="2" applyNumberFormat="1" applyFont="1" applyProtection="1">
      <protection hidden="1"/>
    </xf>
    <xf numFmtId="165" fontId="7" fillId="0" borderId="0" xfId="2" applyNumberFormat="1" applyFont="1" applyProtection="1">
      <protection hidden="1"/>
    </xf>
    <xf numFmtId="0" fontId="2" fillId="0" borderId="0" xfId="2" applyFont="1" applyProtection="1">
      <protection hidden="1"/>
    </xf>
    <xf numFmtId="0" fontId="8" fillId="0" borderId="0" xfId="2" applyFont="1"/>
    <xf numFmtId="0" fontId="5" fillId="0" borderId="13" xfId="2" applyBorder="1"/>
    <xf numFmtId="0" fontId="5" fillId="0" borderId="14" xfId="2" applyBorder="1"/>
    <xf numFmtId="0" fontId="5" fillId="0" borderId="21" xfId="2" applyBorder="1"/>
    <xf numFmtId="166" fontId="5" fillId="0" borderId="17" xfId="2" applyNumberFormat="1" applyBorder="1"/>
    <xf numFmtId="166" fontId="5" fillId="0" borderId="7" xfId="2" applyNumberFormat="1" applyBorder="1"/>
    <xf numFmtId="0" fontId="5" fillId="0" borderId="10" xfId="2" applyBorder="1"/>
    <xf numFmtId="0" fontId="8" fillId="0" borderId="3" xfId="2" applyFont="1" applyBorder="1"/>
    <xf numFmtId="0" fontId="15" fillId="0" borderId="0" xfId="2" applyFont="1"/>
    <xf numFmtId="0" fontId="5" fillId="0" borderId="25" xfId="2" applyBorder="1"/>
    <xf numFmtId="0" fontId="5" fillId="0" borderId="40" xfId="2" applyBorder="1"/>
    <xf numFmtId="1" fontId="5" fillId="0" borderId="7" xfId="2" applyNumberFormat="1" applyBorder="1"/>
    <xf numFmtId="0" fontId="5" fillId="0" borderId="41" xfId="2" applyBorder="1"/>
    <xf numFmtId="0" fontId="5" fillId="0" borderId="42" xfId="2" applyBorder="1"/>
    <xf numFmtId="3" fontId="2" fillId="5" borderId="43" xfId="2" applyNumberFormat="1" applyFont="1" applyFill="1" applyBorder="1"/>
    <xf numFmtId="0" fontId="2" fillId="0" borderId="35" xfId="2" applyFont="1" applyBorder="1"/>
    <xf numFmtId="3" fontId="5" fillId="0" borderId="7" xfId="2" applyNumberFormat="1" applyBorder="1"/>
    <xf numFmtId="1" fontId="5" fillId="0" borderId="10" xfId="2" applyNumberFormat="1" applyBorder="1"/>
    <xf numFmtId="167" fontId="2" fillId="0" borderId="2" xfId="2" applyNumberFormat="1" applyFont="1" applyBorder="1"/>
    <xf numFmtId="167" fontId="2" fillId="0" borderId="3" xfId="2" applyNumberFormat="1" applyFont="1" applyBorder="1"/>
    <xf numFmtId="0" fontId="2" fillId="0" borderId="13" xfId="2" applyFont="1" applyBorder="1" applyAlignment="1">
      <alignment horizontal="center"/>
    </xf>
    <xf numFmtId="165" fontId="5" fillId="0" borderId="30" xfId="2" applyNumberFormat="1" applyBorder="1"/>
    <xf numFmtId="0" fontId="5" fillId="0" borderId="25" xfId="2" applyBorder="1" applyProtection="1">
      <protection locked="0" hidden="1"/>
    </xf>
    <xf numFmtId="165" fontId="5" fillId="0" borderId="17" xfId="2" applyNumberFormat="1" applyBorder="1"/>
    <xf numFmtId="165" fontId="5" fillId="0" borderId="21" xfId="2" applyNumberFormat="1" applyBorder="1" applyProtection="1">
      <protection hidden="1"/>
    </xf>
    <xf numFmtId="165" fontId="5" fillId="0" borderId="27" xfId="2" applyNumberFormat="1" applyBorder="1" applyProtection="1">
      <protection hidden="1"/>
    </xf>
    <xf numFmtId="0" fontId="5" fillId="0" borderId="26" xfId="2" applyBorder="1" applyProtection="1">
      <protection locked="0" hidden="1"/>
    </xf>
    <xf numFmtId="165" fontId="5" fillId="0" borderId="51" xfId="2" applyNumberFormat="1" applyBorder="1" applyProtection="1">
      <protection hidden="1"/>
    </xf>
    <xf numFmtId="165" fontId="2" fillId="0" borderId="33" xfId="2" applyNumberFormat="1" applyFont="1" applyBorder="1"/>
    <xf numFmtId="165" fontId="2" fillId="0" borderId="33" xfId="2" applyNumberFormat="1" applyFont="1" applyBorder="1" applyProtection="1">
      <protection hidden="1"/>
    </xf>
    <xf numFmtId="174" fontId="5" fillId="2" borderId="25" xfId="2" applyNumberFormat="1" applyFill="1" applyBorder="1" applyAlignment="1" applyProtection="1">
      <alignment horizontal="center" vertical="center"/>
      <protection locked="0"/>
    </xf>
    <xf numFmtId="0" fontId="5" fillId="0" borderId="22" xfId="2" applyBorder="1"/>
    <xf numFmtId="0" fontId="2" fillId="0" borderId="57" xfId="2" applyFont="1" applyBorder="1"/>
    <xf numFmtId="0" fontId="2" fillId="0" borderId="44" xfId="2" applyFont="1" applyBorder="1"/>
    <xf numFmtId="0" fontId="5" fillId="0" borderId="44" xfId="2" applyBorder="1"/>
    <xf numFmtId="0" fontId="5" fillId="0" borderId="45" xfId="2" applyBorder="1"/>
    <xf numFmtId="0" fontId="2" fillId="0" borderId="12" xfId="2" applyFont="1" applyBorder="1" applyAlignment="1">
      <alignment horizontal="left"/>
    </xf>
    <xf numFmtId="0" fontId="2" fillId="0" borderId="43" xfId="2" applyFont="1" applyBorder="1" applyAlignment="1">
      <alignment horizontal="left"/>
    </xf>
    <xf numFmtId="165" fontId="5" fillId="0" borderId="19" xfId="2" applyNumberFormat="1" applyBorder="1"/>
    <xf numFmtId="0" fontId="21" fillId="0" borderId="0" xfId="0" applyFont="1" applyAlignment="1" applyProtection="1">
      <alignment horizontal="left"/>
      <protection hidden="1"/>
    </xf>
    <xf numFmtId="165" fontId="0" fillId="0" borderId="29" xfId="0" applyNumberFormat="1" applyBorder="1" applyProtection="1">
      <protection hidden="1"/>
    </xf>
    <xf numFmtId="165" fontId="0" fillId="0" borderId="11" xfId="0" applyNumberFormat="1" applyBorder="1" applyProtection="1">
      <protection hidden="1"/>
    </xf>
    <xf numFmtId="0" fontId="12" fillId="0" borderId="0" xfId="0" applyFont="1" applyAlignment="1">
      <alignment vertical="center"/>
    </xf>
    <xf numFmtId="0" fontId="3" fillId="0" borderId="0" xfId="0" applyFont="1" applyAlignment="1">
      <alignment horizontal="left" vertical="center" wrapText="1"/>
    </xf>
    <xf numFmtId="0" fontId="18" fillId="0" borderId="54" xfId="0" applyFont="1" applyBorder="1" applyAlignment="1">
      <alignment horizontal="center" vertical="center" textRotation="180"/>
    </xf>
    <xf numFmtId="0" fontId="18" fillId="0" borderId="55" xfId="0" applyFont="1" applyBorder="1" applyAlignment="1">
      <alignment horizontal="center" vertical="center" textRotation="180"/>
    </xf>
    <xf numFmtId="0" fontId="18" fillId="0" borderId="36" xfId="0" applyFont="1" applyBorder="1" applyAlignment="1">
      <alignment horizontal="center" vertical="center" textRotation="180"/>
    </xf>
    <xf numFmtId="0" fontId="17" fillId="0" borderId="54" xfId="0" applyFont="1" applyBorder="1" applyAlignment="1">
      <alignment horizontal="center" vertical="center" textRotation="180" wrapText="1"/>
    </xf>
    <xf numFmtId="0" fontId="17" fillId="0" borderId="55" xfId="0" applyFont="1" applyBorder="1" applyAlignment="1">
      <alignment horizontal="center" vertical="center" textRotation="180" wrapText="1"/>
    </xf>
    <xf numFmtId="0" fontId="17" fillId="0" borderId="36" xfId="0" applyFont="1" applyBorder="1" applyAlignment="1">
      <alignment horizontal="center" vertical="center" textRotation="180" wrapText="1"/>
    </xf>
    <xf numFmtId="164" fontId="2" fillId="0" borderId="2" xfId="2" applyNumberFormat="1" applyFont="1" applyBorder="1" applyAlignment="1">
      <alignment horizontal="center"/>
    </xf>
    <xf numFmtId="164" fontId="2" fillId="0" borderId="3" xfId="2" applyNumberFormat="1" applyFont="1" applyBorder="1" applyAlignment="1">
      <alignment horizontal="center"/>
    </xf>
    <xf numFmtId="164" fontId="2" fillId="0" borderId="4" xfId="2" applyNumberFormat="1" applyFont="1" applyBorder="1" applyAlignment="1">
      <alignment horizontal="center"/>
    </xf>
    <xf numFmtId="0" fontId="8" fillId="0" borderId="0" xfId="0" applyFont="1" applyAlignment="1">
      <alignment horizontal="left" vertical="center" wrapText="1"/>
    </xf>
    <xf numFmtId="0" fontId="8" fillId="0" borderId="46" xfId="0" applyFont="1" applyBorder="1" applyAlignment="1">
      <alignment horizontal="left" vertical="center" wrapText="1"/>
    </xf>
    <xf numFmtId="164" fontId="2" fillId="0" borderId="47" xfId="2" applyNumberFormat="1" applyFont="1" applyBorder="1" applyAlignment="1">
      <alignment horizontal="center"/>
    </xf>
    <xf numFmtId="164" fontId="2" fillId="0" borderId="48" xfId="2" applyNumberFormat="1" applyFont="1" applyBorder="1" applyAlignment="1">
      <alignment horizontal="center"/>
    </xf>
    <xf numFmtId="0" fontId="3" fillId="0" borderId="0" xfId="2" applyFont="1" applyAlignment="1">
      <alignment horizontal="justify" vertical="top" wrapText="1"/>
    </xf>
    <xf numFmtId="0" fontId="8" fillId="0" borderId="0" xfId="2" applyFont="1" applyAlignment="1">
      <alignment horizontal="left" vertical="center" wrapText="1"/>
    </xf>
    <xf numFmtId="0" fontId="8" fillId="0" borderId="46" xfId="2" applyFont="1" applyBorder="1" applyAlignment="1">
      <alignment horizontal="left" vertical="center" wrapText="1"/>
    </xf>
  </cellXfs>
  <cellStyles count="3">
    <cellStyle name="Normal" xfId="0" builtinId="0"/>
    <cellStyle name="Normal 2" xfId="2" xr:uid="{AF262DF1-988C-42BE-8248-26650E364102}"/>
    <cellStyle name="Porcentaje" xfId="1" builtinId="5"/>
  </cellStyles>
  <dxfs count="683">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color theme="0"/>
      </font>
    </dxf>
    <dxf>
      <fill>
        <patternFill>
          <bgColor rgb="FFFF0000"/>
        </patternFill>
      </fill>
    </dxf>
    <dxf>
      <font>
        <color theme="0"/>
      </font>
    </dxf>
    <dxf>
      <font>
        <color theme="0"/>
      </font>
    </dxf>
    <dxf>
      <font>
        <color theme="0"/>
      </font>
    </dxf>
    <dxf>
      <font>
        <color theme="0"/>
      </font>
    </dxf>
    <dxf>
      <font>
        <color theme="0"/>
      </font>
    </dxf>
    <dxf>
      <font>
        <color theme="0"/>
      </font>
    </dxf>
    <dxf>
      <fill>
        <patternFill>
          <bgColor rgb="FF92D050"/>
        </patternFill>
      </fill>
    </dxf>
    <dxf>
      <font>
        <b/>
        <i val="0"/>
        <color rgb="FFFF0000"/>
      </font>
    </dxf>
    <dxf>
      <font>
        <color theme="0"/>
      </font>
    </dxf>
  </dxfs>
  <tableStyles count="0" defaultTableStyle="TableStyleMedium2" defaultPivotStyle="PivotStyleLight16"/>
  <colors>
    <mruColors>
      <color rgb="FFCCFFCC"/>
      <color rgb="FF008000"/>
      <color rgb="FF33CC33"/>
      <color rgb="FF006600"/>
      <color rgb="FF339933"/>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4</xdr:row>
      <xdr:rowOff>0</xdr:rowOff>
    </xdr:to>
    <xdr:pic>
      <xdr:nvPicPr>
        <xdr:cNvPr id="1117" name="Picture 1" descr="logo_detnov_CMYK_3D_transparente">
          <a:extLst>
            <a:ext uri="{FF2B5EF4-FFF2-40B4-BE49-F238E27FC236}">
              <a16:creationId xmlns:a16="http://schemas.microsoft.com/office/drawing/2014/main" id="{28E18D49-5CDD-4009-8297-70E84BA13D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205740</xdr:colOff>
      <xdr:row>3</xdr:row>
      <xdr:rowOff>169545</xdr:rowOff>
    </xdr:to>
    <xdr:pic>
      <xdr:nvPicPr>
        <xdr:cNvPr id="2" name="Picture 1" descr="logo_detnov_CMYK_3D_transparente">
          <a:extLst>
            <a:ext uri="{FF2B5EF4-FFF2-40B4-BE49-F238E27FC236}">
              <a16:creationId xmlns:a16="http://schemas.microsoft.com/office/drawing/2014/main" id="{5D1B4464-DF30-45BD-B707-1435223E1E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1846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554039</xdr:colOff>
      <xdr:row>3</xdr:row>
      <xdr:rowOff>133801</xdr:rowOff>
    </xdr:to>
    <xdr:pic>
      <xdr:nvPicPr>
        <xdr:cNvPr id="2" name="Picture 1" descr="logo_detnov_CMYK_3D_transparente">
          <a:extLst>
            <a:ext uri="{FF2B5EF4-FFF2-40B4-BE49-F238E27FC236}">
              <a16:creationId xmlns:a16="http://schemas.microsoft.com/office/drawing/2014/main" id="{50982514-34D9-4DDF-96B8-ACB2CF183E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137611</xdr:rowOff>
    </xdr:to>
    <xdr:pic>
      <xdr:nvPicPr>
        <xdr:cNvPr id="2" name="Picture 1" descr="logo_detnov_CMYK_3D_transparente">
          <a:extLst>
            <a:ext uri="{FF2B5EF4-FFF2-40B4-BE49-F238E27FC236}">
              <a16:creationId xmlns:a16="http://schemas.microsoft.com/office/drawing/2014/main" id="{203D7468-A911-4293-A6E7-F31A8A4130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137611</xdr:rowOff>
    </xdr:to>
    <xdr:pic>
      <xdr:nvPicPr>
        <xdr:cNvPr id="2" name="Picture 1" descr="logo_detnov_CMYK_3D_transparente">
          <a:extLst>
            <a:ext uri="{FF2B5EF4-FFF2-40B4-BE49-F238E27FC236}">
              <a16:creationId xmlns:a16="http://schemas.microsoft.com/office/drawing/2014/main" id="{61CEE9A6-D056-4736-BC7F-EFD61BA41B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137611</xdr:rowOff>
    </xdr:to>
    <xdr:pic>
      <xdr:nvPicPr>
        <xdr:cNvPr id="2" name="Picture 1" descr="logo_detnov_CMYK_3D_transparente">
          <a:extLst>
            <a:ext uri="{FF2B5EF4-FFF2-40B4-BE49-F238E27FC236}">
              <a16:creationId xmlns:a16="http://schemas.microsoft.com/office/drawing/2014/main" id="{4D6EED45-5518-4768-89EB-43503543A0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554039</xdr:colOff>
      <xdr:row>3</xdr:row>
      <xdr:rowOff>141421</xdr:rowOff>
    </xdr:to>
    <xdr:pic>
      <xdr:nvPicPr>
        <xdr:cNvPr id="2" name="Picture 1" descr="logo_detnov_CMYK_3D_transparente">
          <a:extLst>
            <a:ext uri="{FF2B5EF4-FFF2-40B4-BE49-F238E27FC236}">
              <a16:creationId xmlns:a16="http://schemas.microsoft.com/office/drawing/2014/main" id="{A67EFF2E-5F40-459B-B9DE-6760B65721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80018" cy="65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137611</xdr:rowOff>
    </xdr:to>
    <xdr:pic>
      <xdr:nvPicPr>
        <xdr:cNvPr id="2" name="Picture 1" descr="logo_detnov_CMYK_3D_transparente">
          <a:extLst>
            <a:ext uri="{FF2B5EF4-FFF2-40B4-BE49-F238E27FC236}">
              <a16:creationId xmlns:a16="http://schemas.microsoft.com/office/drawing/2014/main" id="{789596D6-E17F-4FA3-824E-F58CA87D00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554039</xdr:colOff>
      <xdr:row>3</xdr:row>
      <xdr:rowOff>141421</xdr:rowOff>
    </xdr:to>
    <xdr:pic>
      <xdr:nvPicPr>
        <xdr:cNvPr id="2" name="Picture 1" descr="logo_detnov_CMYK_3D_transparente">
          <a:extLst>
            <a:ext uri="{FF2B5EF4-FFF2-40B4-BE49-F238E27FC236}">
              <a16:creationId xmlns:a16="http://schemas.microsoft.com/office/drawing/2014/main" id="{E90A1C97-C34B-4472-9ACC-D83360FA41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80018" cy="65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137611</xdr:rowOff>
    </xdr:to>
    <xdr:pic>
      <xdr:nvPicPr>
        <xdr:cNvPr id="2" name="Picture 1" descr="logo_detnov_CMYK_3D_transparente">
          <a:extLst>
            <a:ext uri="{FF2B5EF4-FFF2-40B4-BE49-F238E27FC236}">
              <a16:creationId xmlns:a16="http://schemas.microsoft.com/office/drawing/2014/main" id="{83062915-BA64-41CD-9CCC-1F7337FA5A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137611</xdr:rowOff>
    </xdr:to>
    <xdr:pic>
      <xdr:nvPicPr>
        <xdr:cNvPr id="2" name="Picture 1" descr="logo_detnov_CMYK_3D_transparente">
          <a:extLst>
            <a:ext uri="{FF2B5EF4-FFF2-40B4-BE49-F238E27FC236}">
              <a16:creationId xmlns:a16="http://schemas.microsoft.com/office/drawing/2014/main" id="{DE16311C-D1AF-4236-8FAB-BCA280FE0C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137611</xdr:rowOff>
    </xdr:to>
    <xdr:pic>
      <xdr:nvPicPr>
        <xdr:cNvPr id="2" name="Picture 1" descr="logo_detnov_CMYK_3D_transparente">
          <a:extLst>
            <a:ext uri="{FF2B5EF4-FFF2-40B4-BE49-F238E27FC236}">
              <a16:creationId xmlns:a16="http://schemas.microsoft.com/office/drawing/2014/main" id="{07F93DCD-43F1-4870-815E-D0FD73EB2E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129991</xdr:rowOff>
    </xdr:to>
    <xdr:pic>
      <xdr:nvPicPr>
        <xdr:cNvPr id="2" name="Picture 1" descr="logo_detnov_CMYK_3D_transparente">
          <a:extLst>
            <a:ext uri="{FF2B5EF4-FFF2-40B4-BE49-F238E27FC236}">
              <a16:creationId xmlns:a16="http://schemas.microsoft.com/office/drawing/2014/main" id="{012BB6A0-4343-4FDB-B949-25C90BB9F6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137611</xdr:rowOff>
    </xdr:to>
    <xdr:pic>
      <xdr:nvPicPr>
        <xdr:cNvPr id="2" name="Picture 1" descr="logo_detnov_CMYK_3D_transparente">
          <a:extLst>
            <a:ext uri="{FF2B5EF4-FFF2-40B4-BE49-F238E27FC236}">
              <a16:creationId xmlns:a16="http://schemas.microsoft.com/office/drawing/2014/main" id="{53DCA8D4-F3AD-4C66-A436-C233017720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137611</xdr:rowOff>
    </xdr:to>
    <xdr:pic>
      <xdr:nvPicPr>
        <xdr:cNvPr id="2" name="Picture 1" descr="logo_detnov_CMYK_3D_transparente">
          <a:extLst>
            <a:ext uri="{FF2B5EF4-FFF2-40B4-BE49-F238E27FC236}">
              <a16:creationId xmlns:a16="http://schemas.microsoft.com/office/drawing/2014/main" id="{5700969C-842F-40F7-8BFD-53A5BDC9BA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554039</xdr:colOff>
      <xdr:row>3</xdr:row>
      <xdr:rowOff>141421</xdr:rowOff>
    </xdr:to>
    <xdr:pic>
      <xdr:nvPicPr>
        <xdr:cNvPr id="2" name="Picture 1" descr="logo_detnov_CMYK_3D_transparente">
          <a:extLst>
            <a:ext uri="{FF2B5EF4-FFF2-40B4-BE49-F238E27FC236}">
              <a16:creationId xmlns:a16="http://schemas.microsoft.com/office/drawing/2014/main" id="{C12736E4-9256-4452-AEF8-EED123D3B0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80018" cy="65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137611</xdr:rowOff>
    </xdr:to>
    <xdr:pic>
      <xdr:nvPicPr>
        <xdr:cNvPr id="2" name="Picture 1" descr="logo_detnov_CMYK_3D_transparente">
          <a:extLst>
            <a:ext uri="{FF2B5EF4-FFF2-40B4-BE49-F238E27FC236}">
              <a16:creationId xmlns:a16="http://schemas.microsoft.com/office/drawing/2014/main" id="{DD22DB64-B45F-4DF4-B324-734E0B87FE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554039</xdr:colOff>
      <xdr:row>3</xdr:row>
      <xdr:rowOff>141421</xdr:rowOff>
    </xdr:to>
    <xdr:pic>
      <xdr:nvPicPr>
        <xdr:cNvPr id="2" name="Picture 1" descr="logo_detnov_CMYK_3D_transparente">
          <a:extLst>
            <a:ext uri="{FF2B5EF4-FFF2-40B4-BE49-F238E27FC236}">
              <a16:creationId xmlns:a16="http://schemas.microsoft.com/office/drawing/2014/main" id="{06398C0A-90EF-4081-89B5-C25AF762ED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80018" cy="65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137611</xdr:rowOff>
    </xdr:to>
    <xdr:pic>
      <xdr:nvPicPr>
        <xdr:cNvPr id="2" name="Picture 1" descr="logo_detnov_CMYK_3D_transparente">
          <a:extLst>
            <a:ext uri="{FF2B5EF4-FFF2-40B4-BE49-F238E27FC236}">
              <a16:creationId xmlns:a16="http://schemas.microsoft.com/office/drawing/2014/main" id="{B03C006B-89F8-46D5-932B-39A9272E2F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137611</xdr:rowOff>
    </xdr:to>
    <xdr:pic>
      <xdr:nvPicPr>
        <xdr:cNvPr id="2" name="Picture 1" descr="logo_detnov_CMYK_3D_transparente">
          <a:extLst>
            <a:ext uri="{FF2B5EF4-FFF2-40B4-BE49-F238E27FC236}">
              <a16:creationId xmlns:a16="http://schemas.microsoft.com/office/drawing/2014/main" id="{4EBE830F-DC6F-4B4E-A93E-CECA4028D2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137611</xdr:rowOff>
    </xdr:to>
    <xdr:pic>
      <xdr:nvPicPr>
        <xdr:cNvPr id="2" name="Picture 1" descr="logo_detnov_CMYK_3D_transparente">
          <a:extLst>
            <a:ext uri="{FF2B5EF4-FFF2-40B4-BE49-F238E27FC236}">
              <a16:creationId xmlns:a16="http://schemas.microsoft.com/office/drawing/2014/main" id="{A5AE5939-AF87-4C09-BC0B-0160101D38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137611</xdr:rowOff>
    </xdr:to>
    <xdr:pic>
      <xdr:nvPicPr>
        <xdr:cNvPr id="2" name="Picture 1" descr="logo_detnov_CMYK_3D_transparente">
          <a:extLst>
            <a:ext uri="{FF2B5EF4-FFF2-40B4-BE49-F238E27FC236}">
              <a16:creationId xmlns:a16="http://schemas.microsoft.com/office/drawing/2014/main" id="{60A987D3-89D7-4E94-BDF6-FE9DD24B85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137611</xdr:rowOff>
    </xdr:to>
    <xdr:pic>
      <xdr:nvPicPr>
        <xdr:cNvPr id="2" name="Picture 1" descr="logo_detnov_CMYK_3D_transparente">
          <a:extLst>
            <a:ext uri="{FF2B5EF4-FFF2-40B4-BE49-F238E27FC236}">
              <a16:creationId xmlns:a16="http://schemas.microsoft.com/office/drawing/2014/main" id="{1AD972B1-33B1-4EDC-92BD-38AE1CBFBF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129991</xdr:rowOff>
    </xdr:to>
    <xdr:pic>
      <xdr:nvPicPr>
        <xdr:cNvPr id="2" name="Picture 1" descr="logo_detnov_CMYK_3D_transparente">
          <a:extLst>
            <a:ext uri="{FF2B5EF4-FFF2-40B4-BE49-F238E27FC236}">
              <a16:creationId xmlns:a16="http://schemas.microsoft.com/office/drawing/2014/main" id="{C8DD93F9-38D3-4974-808F-72543AAE04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554039</xdr:colOff>
      <xdr:row>3</xdr:row>
      <xdr:rowOff>141421</xdr:rowOff>
    </xdr:to>
    <xdr:pic>
      <xdr:nvPicPr>
        <xdr:cNvPr id="2" name="Picture 1" descr="logo_detnov_CMYK_3D_transparente">
          <a:extLst>
            <a:ext uri="{FF2B5EF4-FFF2-40B4-BE49-F238E27FC236}">
              <a16:creationId xmlns:a16="http://schemas.microsoft.com/office/drawing/2014/main" id="{29D7923F-6261-4D34-8A38-6F0FE6D665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80018" cy="65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137611</xdr:rowOff>
    </xdr:to>
    <xdr:pic>
      <xdr:nvPicPr>
        <xdr:cNvPr id="2" name="Picture 1" descr="logo_detnov_CMYK_3D_transparente">
          <a:extLst>
            <a:ext uri="{FF2B5EF4-FFF2-40B4-BE49-F238E27FC236}">
              <a16:creationId xmlns:a16="http://schemas.microsoft.com/office/drawing/2014/main" id="{1D0141A4-A404-415C-B65D-E0CE4E9778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554039</xdr:colOff>
      <xdr:row>3</xdr:row>
      <xdr:rowOff>141421</xdr:rowOff>
    </xdr:to>
    <xdr:pic>
      <xdr:nvPicPr>
        <xdr:cNvPr id="2" name="Picture 1" descr="logo_detnov_CMYK_3D_transparente">
          <a:extLst>
            <a:ext uri="{FF2B5EF4-FFF2-40B4-BE49-F238E27FC236}">
              <a16:creationId xmlns:a16="http://schemas.microsoft.com/office/drawing/2014/main" id="{704873F7-8C42-42CA-8362-D8C2F0616F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80018" cy="65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137611</xdr:rowOff>
    </xdr:to>
    <xdr:pic>
      <xdr:nvPicPr>
        <xdr:cNvPr id="2" name="Picture 1" descr="logo_detnov_CMYK_3D_transparente">
          <a:extLst>
            <a:ext uri="{FF2B5EF4-FFF2-40B4-BE49-F238E27FC236}">
              <a16:creationId xmlns:a16="http://schemas.microsoft.com/office/drawing/2014/main" id="{DC0AEAD4-EFCD-48ED-B1AC-192B0368E5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137611</xdr:rowOff>
    </xdr:to>
    <xdr:pic>
      <xdr:nvPicPr>
        <xdr:cNvPr id="2" name="Picture 1" descr="logo_detnov_CMYK_3D_transparente">
          <a:extLst>
            <a:ext uri="{FF2B5EF4-FFF2-40B4-BE49-F238E27FC236}">
              <a16:creationId xmlns:a16="http://schemas.microsoft.com/office/drawing/2014/main" id="{DE48A80D-33E7-4087-9D8F-D77DFD8080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137611</xdr:rowOff>
    </xdr:to>
    <xdr:pic>
      <xdr:nvPicPr>
        <xdr:cNvPr id="2" name="Picture 1" descr="logo_detnov_CMYK_3D_transparente">
          <a:extLst>
            <a:ext uri="{FF2B5EF4-FFF2-40B4-BE49-F238E27FC236}">
              <a16:creationId xmlns:a16="http://schemas.microsoft.com/office/drawing/2014/main" id="{D8DDCE0A-30C0-4202-8C64-27B6DF25E6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554039</xdr:colOff>
      <xdr:row>3</xdr:row>
      <xdr:rowOff>141421</xdr:rowOff>
    </xdr:to>
    <xdr:pic>
      <xdr:nvPicPr>
        <xdr:cNvPr id="2" name="Picture 1" descr="logo_detnov_CMYK_3D_transparente">
          <a:extLst>
            <a:ext uri="{FF2B5EF4-FFF2-40B4-BE49-F238E27FC236}">
              <a16:creationId xmlns:a16="http://schemas.microsoft.com/office/drawing/2014/main" id="{BD0D4F64-52D3-4339-A8D2-19C43299C8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80018" cy="65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137611</xdr:rowOff>
    </xdr:to>
    <xdr:pic>
      <xdr:nvPicPr>
        <xdr:cNvPr id="2" name="Picture 1" descr="logo_detnov_CMYK_3D_transparente">
          <a:extLst>
            <a:ext uri="{FF2B5EF4-FFF2-40B4-BE49-F238E27FC236}">
              <a16:creationId xmlns:a16="http://schemas.microsoft.com/office/drawing/2014/main" id="{3477E278-F417-4DBF-A339-DB2162C885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554039</xdr:colOff>
      <xdr:row>3</xdr:row>
      <xdr:rowOff>141421</xdr:rowOff>
    </xdr:to>
    <xdr:pic>
      <xdr:nvPicPr>
        <xdr:cNvPr id="2" name="Picture 1" descr="logo_detnov_CMYK_3D_transparente">
          <a:extLst>
            <a:ext uri="{FF2B5EF4-FFF2-40B4-BE49-F238E27FC236}">
              <a16:creationId xmlns:a16="http://schemas.microsoft.com/office/drawing/2014/main" id="{15965D5A-7F8E-4766-B9BD-DA7F8E1E6B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80018" cy="65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550229</xdr:colOff>
      <xdr:row>3</xdr:row>
      <xdr:rowOff>137611</xdr:rowOff>
    </xdr:to>
    <xdr:pic>
      <xdr:nvPicPr>
        <xdr:cNvPr id="2" name="Picture 1" descr="logo_detnov_CMYK_3D_transparente">
          <a:extLst>
            <a:ext uri="{FF2B5EF4-FFF2-40B4-BE49-F238E27FC236}">
              <a16:creationId xmlns:a16="http://schemas.microsoft.com/office/drawing/2014/main" id="{6B58E3EF-E6D4-449E-8E19-AC7B924EC2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676208" cy="65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sandra_masriera_detnov_com/Documents/System%20Calculator%20v2019/CAD-150/System%20Calculator%20Detnov%20CAD-150%20(SC%20116%20en%202019%20i)%20EDIT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stem Calculation"/>
      <sheetName val="Datos"/>
      <sheetName val="SC_Loop 1"/>
      <sheetName val="SC_Loop 2"/>
      <sheetName val="SC_Loop 3"/>
      <sheetName val="SC_Loop 4"/>
      <sheetName val="SC_Loop 5"/>
      <sheetName val="SC_Loop 6"/>
      <sheetName val="SC_Loop 7"/>
      <sheetName val="SC_Loop 8"/>
      <sheetName val="SC_Lazo 1"/>
      <sheetName val="Loop 1"/>
      <sheetName val="SB1_Loop 1"/>
      <sheetName val="SB2_Loop 1"/>
    </sheetNames>
    <sheetDataSet>
      <sheetData sheetId="0">
        <row r="7">
          <cell r="A7" t="str">
            <v>SYSTEM CALCULATOR DETNOV CAD-150 EXCEL TOOL</v>
          </cell>
        </row>
        <row r="42">
          <cell r="A42" t="str">
            <v>This tool may be used as a design help for Detnov Security S.L. We reserve the right not to be responsible for its accuracy, completeness or quality of the information provided, including any kind of information which could be incomplete or incorrect.</v>
          </cell>
          <cell r="B42"/>
          <cell r="C42"/>
          <cell r="D42"/>
          <cell r="E42"/>
          <cell r="F42"/>
          <cell r="G42"/>
          <cell r="H42"/>
          <cell r="I42"/>
          <cell r="J42"/>
        </row>
      </sheetData>
      <sheetData sheetId="1">
        <row r="16">
          <cell r="F16">
            <v>0.5</v>
          </cell>
          <cell r="G16">
            <v>21</v>
          </cell>
        </row>
        <row r="17">
          <cell r="F17">
            <v>0.8</v>
          </cell>
          <cell r="G17">
            <v>20</v>
          </cell>
        </row>
        <row r="18">
          <cell r="F18">
            <v>1</v>
          </cell>
          <cell r="G18">
            <v>18</v>
          </cell>
        </row>
        <row r="19">
          <cell r="F19">
            <v>1.5</v>
          </cell>
          <cell r="G19">
            <v>16</v>
          </cell>
        </row>
        <row r="20">
          <cell r="F20">
            <v>2</v>
          </cell>
          <cell r="G20">
            <v>15</v>
          </cell>
        </row>
        <row r="21">
          <cell r="F21">
            <v>2.5</v>
          </cell>
          <cell r="G21">
            <v>14</v>
          </cell>
        </row>
      </sheetData>
      <sheetData sheetId="2">
        <row r="15">
          <cell r="A15" t="str">
            <v>DOD-220A</v>
          </cell>
          <cell r="B15" t="str">
            <v>Addressable smoke detector</v>
          </cell>
          <cell r="D15">
            <v>1.272E-4</v>
          </cell>
          <cell r="G15">
            <v>3.6099999999999999E-3</v>
          </cell>
        </row>
        <row r="16">
          <cell r="A16" t="str">
            <v>DOD-220A-I</v>
          </cell>
          <cell r="B16" t="str">
            <v>Addressable smoke detector with isolator</v>
          </cell>
          <cell r="D16">
            <v>1.9580000000000002E-4</v>
          </cell>
          <cell r="G16">
            <v>3.7400000000000003E-3</v>
          </cell>
        </row>
        <row r="17">
          <cell r="A17" t="str">
            <v>DOTD-230A</v>
          </cell>
          <cell r="B17" t="str">
            <v>Addressable smoke and heat detector</v>
          </cell>
          <cell r="D17">
            <v>1.416E-4</v>
          </cell>
          <cell r="G17">
            <v>3.6000000000000003E-3</v>
          </cell>
        </row>
        <row r="18">
          <cell r="A18" t="str">
            <v>DOTD-230A-I</v>
          </cell>
          <cell r="B18" t="str">
            <v>Addressable smoke and heat detector with isolator</v>
          </cell>
          <cell r="D18">
            <v>2.1239999999999999E-4</v>
          </cell>
          <cell r="G18">
            <v>3.7400000000000003E-3</v>
          </cell>
        </row>
        <row r="19">
          <cell r="A19" t="str">
            <v>DTD-210A</v>
          </cell>
          <cell r="B19" t="str">
            <v>Addressable heat detector</v>
          </cell>
          <cell r="D19">
            <v>1.2219999999999999E-4</v>
          </cell>
          <cell r="G19">
            <v>3.64E-3</v>
          </cell>
        </row>
        <row r="20">
          <cell r="A20" t="str">
            <v>DTD-210A-I</v>
          </cell>
          <cell r="B20" t="str">
            <v>Addressable heat detector with isolator</v>
          </cell>
          <cell r="D20">
            <v>1.9239999999999999E-4</v>
          </cell>
          <cell r="G20">
            <v>3.7599999999999999E-3</v>
          </cell>
        </row>
        <row r="21">
          <cell r="A21" t="str">
            <v>DTD-215A</v>
          </cell>
          <cell r="B21" t="str">
            <v>Addressable high temperature detector</v>
          </cell>
          <cell r="D21">
            <v>1.3369999999999997E-4</v>
          </cell>
          <cell r="G21">
            <v>3.7799999999999999E-3</v>
          </cell>
        </row>
        <row r="22">
          <cell r="A22" t="str">
            <v>DTD-215A-I</v>
          </cell>
          <cell r="B22" t="str">
            <v>Addressable high temperature detector with isolator</v>
          </cell>
          <cell r="D22">
            <v>2.0349999999999999E-4</v>
          </cell>
          <cell r="G22">
            <v>3.7699999999999999E-3</v>
          </cell>
        </row>
        <row r="23">
          <cell r="A23" t="str">
            <v>DGD-600</v>
          </cell>
          <cell r="B23" t="str">
            <v>Stand-alone natural gas detector (24V)</v>
          </cell>
          <cell r="D23">
            <v>2.1800000000000001E-3</v>
          </cell>
          <cell r="G23">
            <v>2.2200000000000002E-3</v>
          </cell>
        </row>
        <row r="24">
          <cell r="A24" t="str">
            <v>DGD-600-AC</v>
          </cell>
          <cell r="B24" t="str">
            <v>Stand-alone natural gas detector (230V)</v>
          </cell>
          <cell r="D24">
            <v>2.5999999999999999E-3</v>
          </cell>
          <cell r="G24">
            <v>3.16E-3</v>
          </cell>
        </row>
        <row r="25">
          <cell r="A25" t="str">
            <v>DGD-620</v>
          </cell>
          <cell r="B25" t="str">
            <v>Stand-alone LPG detector (24V)</v>
          </cell>
          <cell r="D25">
            <v>2.1800000000000001E-3</v>
          </cell>
          <cell r="G25">
            <v>2.2200000000000002E-3</v>
          </cell>
        </row>
        <row r="26">
          <cell r="A26" t="str">
            <v>DGD-620-AC</v>
          </cell>
          <cell r="B26" t="str">
            <v>Stand-alone LPG detector (230V)</v>
          </cell>
          <cell r="D26">
            <v>2.5999999999999999E-3</v>
          </cell>
          <cell r="G26">
            <v>3.16E-3</v>
          </cell>
        </row>
        <row r="27">
          <cell r="A27" t="str">
            <v>DBD-70A</v>
          </cell>
          <cell r="B27" t="str">
            <v>Addressable lineal smoke detector</v>
          </cell>
          <cell r="D27">
            <v>3.7999999999999999E-2</v>
          </cell>
          <cell r="G27">
            <v>3.7999999999999999E-2</v>
          </cell>
        </row>
        <row r="28">
          <cell r="A28" t="str">
            <v>MAD-401 &amp; MAD-401-I</v>
          </cell>
          <cell r="B28" t="str">
            <v>1 output addressable module</v>
          </cell>
          <cell r="D28">
            <v>2.1680000000000001E-4</v>
          </cell>
          <cell r="G28">
            <v>3.0600000000000002E-3</v>
          </cell>
        </row>
        <row r="29">
          <cell r="A29" t="str">
            <v>MAD-402 &amp; MAD-402-I</v>
          </cell>
          <cell r="B29" t="str">
            <v>2 outputs addressable module</v>
          </cell>
          <cell r="D29">
            <v>2.174E-4</v>
          </cell>
          <cell r="G29">
            <v>5.9500000000000004E-3</v>
          </cell>
        </row>
        <row r="30">
          <cell r="A30" t="str">
            <v>MAD-405-I</v>
          </cell>
          <cell r="B30" t="str">
            <v>5 outputs addressable module</v>
          </cell>
          <cell r="D30">
            <v>2.786E-4</v>
          </cell>
          <cell r="G30">
            <v>3.15E-3</v>
          </cell>
        </row>
        <row r="31">
          <cell r="A31" t="str">
            <v>MAD-409-I</v>
          </cell>
          <cell r="B31" t="str">
            <v>10 outputs addressable module</v>
          </cell>
          <cell r="D31">
            <v>3.6769999999999999E-4</v>
          </cell>
          <cell r="G31">
            <v>3.3E-3</v>
          </cell>
        </row>
        <row r="32">
          <cell r="A32" t="str">
            <v>MAD-411 &amp; MAD-411-I</v>
          </cell>
          <cell r="B32" t="str">
            <v>1 input addressable module</v>
          </cell>
          <cell r="D32">
            <v>1.916E-4</v>
          </cell>
          <cell r="G32">
            <v>3.0600000000000002E-3</v>
          </cell>
        </row>
        <row r="33">
          <cell r="A33" t="str">
            <v>MAD-412 &amp; MAD-412-I</v>
          </cell>
          <cell r="B33" t="str">
            <v>2 inputs addressable module</v>
          </cell>
          <cell r="D33">
            <v>1.9099999999999998E-4</v>
          </cell>
          <cell r="G33">
            <v>5.8399999999999997E-3</v>
          </cell>
        </row>
        <row r="34">
          <cell r="A34" t="str">
            <v>MAD-415-I</v>
          </cell>
          <cell r="B34" t="str">
            <v>5 inputs addressable module</v>
          </cell>
          <cell r="D34">
            <v>1.8880000000000001E-4</v>
          </cell>
          <cell r="G34">
            <v>3.9500000000000004E-3</v>
          </cell>
        </row>
        <row r="35">
          <cell r="A35" t="str">
            <v>MAD-419-I</v>
          </cell>
          <cell r="B35" t="str">
            <v>10 inputs addressable module</v>
          </cell>
          <cell r="D35">
            <v>1.8919999999999999E-4</v>
          </cell>
          <cell r="G35">
            <v>4.8399999999999997E-3</v>
          </cell>
        </row>
        <row r="36">
          <cell r="A36" t="str">
            <v>MAD-421 &amp; MAD-421-I</v>
          </cell>
          <cell r="B36" t="str">
            <v>1 output/1 input addressable module</v>
          </cell>
          <cell r="D36">
            <v>2.1009999999999998E-4</v>
          </cell>
          <cell r="G36">
            <v>5.9199999999999999E-3</v>
          </cell>
        </row>
        <row r="37">
          <cell r="A37" t="str">
            <v>MAD-422 &amp; MAD-422-I</v>
          </cell>
          <cell r="B37" t="str">
            <v>2 outputs/2 inputs addressable module</v>
          </cell>
          <cell r="D37">
            <v>2.34E-4</v>
          </cell>
          <cell r="G37">
            <v>5.9100000000000003E-3</v>
          </cell>
        </row>
        <row r="38">
          <cell r="A38" t="str">
            <v>MAD-425-I</v>
          </cell>
          <cell r="B38" t="str">
            <v>5 outputs/5 inputs addressable module</v>
          </cell>
          <cell r="D38">
            <v>2.8399999999999996E-4</v>
          </cell>
          <cell r="G38">
            <v>4.0800000000000003E-3</v>
          </cell>
        </row>
        <row r="39">
          <cell r="A39" t="str">
            <v>MAD-429-I</v>
          </cell>
          <cell r="B39" t="str">
            <v>10 outputs/10 inputs addressable module</v>
          </cell>
          <cell r="D39">
            <v>3.7659999999999999E-4</v>
          </cell>
          <cell r="G39">
            <v>5.0000000000000001E-3</v>
          </cell>
        </row>
        <row r="40">
          <cell r="A40" t="str">
            <v>MAD-431 &amp; MAD-431-I</v>
          </cell>
          <cell r="B40" t="str">
            <v>1 output 24V addressable module</v>
          </cell>
          <cell r="D40">
            <v>2.1499999999999999E-4</v>
          </cell>
          <cell r="G40">
            <v>3.6099999999999999E-3</v>
          </cell>
        </row>
        <row r="41">
          <cell r="A41" t="str">
            <v>MAD-432 &amp; MAD-432-I</v>
          </cell>
          <cell r="B41" t="str">
            <v>2 outputs 24V addressable module</v>
          </cell>
          <cell r="D41">
            <v>2.0330000000000001E-4</v>
          </cell>
          <cell r="G41">
            <v>6.7999999999999996E-3</v>
          </cell>
        </row>
        <row r="42">
          <cell r="A42" t="str">
            <v>MAD-441 &amp; MAD-441-I</v>
          </cell>
          <cell r="B42" t="str">
            <v>1 conventional zone addressable module</v>
          </cell>
          <cell r="D42">
            <v>1.8780000000000001E-4</v>
          </cell>
          <cell r="G42">
            <v>3.0400000000000002E-3</v>
          </cell>
        </row>
        <row r="43">
          <cell r="A43" t="str">
            <v>MAD-442 &amp; MAD-442-I</v>
          </cell>
          <cell r="B43" t="str">
            <v>2 conventionals zones addressable module</v>
          </cell>
          <cell r="D43">
            <v>1.8780000000000001E-4</v>
          </cell>
          <cell r="G43">
            <v>5.8399999999999997E-3</v>
          </cell>
        </row>
        <row r="44">
          <cell r="A44" t="str">
            <v>MAD-450 &amp; MAD-450-I</v>
          </cell>
          <cell r="B44" t="str">
            <v>Addressable manual call point with isolator</v>
          </cell>
          <cell r="D44">
            <v>1.7659999999999998E-4</v>
          </cell>
          <cell r="G44">
            <v>3.0299999999999997E-3</v>
          </cell>
        </row>
        <row r="45">
          <cell r="A45" t="str">
            <v>MAD-451-I</v>
          </cell>
          <cell r="B45" t="str">
            <v>Addressable manual call point with isolator</v>
          </cell>
          <cell r="D45">
            <v>1.774E-4</v>
          </cell>
          <cell r="G45">
            <v>3.0000000000000001E-3</v>
          </cell>
        </row>
        <row r="46">
          <cell r="A46" t="str">
            <v>MAD-461-I</v>
          </cell>
          <cell r="B46" t="str">
            <v>Addressable sounder with isolator</v>
          </cell>
          <cell r="D46">
            <v>1.7689999999999999E-4</v>
          </cell>
          <cell r="G46">
            <v>8.3499999999999998E-3</v>
          </cell>
        </row>
        <row r="47">
          <cell r="A47" t="str">
            <v>MAD-464-I Low Volume (78 dB)</v>
          </cell>
          <cell r="B47" t="str">
            <v>Addressable sounder with isolator</v>
          </cell>
          <cell r="D47">
            <v>1.7649999999999998E-4</v>
          </cell>
          <cell r="G47">
            <v>1.2320000000000001E-2</v>
          </cell>
        </row>
        <row r="48">
          <cell r="A48" t="str">
            <v>MAD-464-I Medium Volume (93 dB)</v>
          </cell>
          <cell r="B48" t="str">
            <v>Addressable sounder with isolator</v>
          </cell>
          <cell r="D48">
            <v>1.7649999999999998E-4</v>
          </cell>
          <cell r="G48">
            <v>1.2320000000000001E-2</v>
          </cell>
        </row>
        <row r="49">
          <cell r="A49" t="str">
            <v>MAD-464-I High Volume (97 dB)</v>
          </cell>
          <cell r="B49" t="str">
            <v>Addressable sounder with isolator</v>
          </cell>
          <cell r="D49">
            <v>1.7649999999999998E-4</v>
          </cell>
          <cell r="G49">
            <v>1.2320000000000001E-2</v>
          </cell>
        </row>
        <row r="50">
          <cell r="A50" t="str">
            <v>MAD-465-I Low Volume (78 dB)</v>
          </cell>
          <cell r="B50" t="str">
            <v>Addressable sounder with beacon and isolator</v>
          </cell>
          <cell r="D50">
            <v>1.773E-4</v>
          </cell>
          <cell r="G50">
            <v>1.2320000000000001E-2</v>
          </cell>
        </row>
        <row r="51">
          <cell r="A51" t="str">
            <v>MAD-465-I Medium Volume (93 dB)</v>
          </cell>
          <cell r="B51" t="str">
            <v>Addressable sounder with beacon and isolator</v>
          </cell>
          <cell r="D51">
            <v>1.773E-4</v>
          </cell>
          <cell r="G51">
            <v>1.2320000000000001E-2</v>
          </cell>
        </row>
        <row r="52">
          <cell r="A52" t="str">
            <v>MAD-465-I High Volume (97 dB)</v>
          </cell>
          <cell r="B52" t="str">
            <v>Addressable sounder with beacon and isolator</v>
          </cell>
          <cell r="D52">
            <v>1.773E-4</v>
          </cell>
          <cell r="G52">
            <v>1.2320000000000001E-2</v>
          </cell>
        </row>
        <row r="53">
          <cell r="A53" t="str">
            <v>MAD-564-I (loop)</v>
          </cell>
          <cell r="B53" t="str">
            <v>Addressable sounder with isolator</v>
          </cell>
          <cell r="D53">
            <v>1.58E-3</v>
          </cell>
          <cell r="G53">
            <v>2.111E-2</v>
          </cell>
        </row>
        <row r="54">
          <cell r="A54" t="str">
            <v>MAD-564-I (External PS)</v>
          </cell>
          <cell r="B54" t="str">
            <v>Addressable sounder with isolator</v>
          </cell>
          <cell r="D54">
            <v>3.5E-4</v>
          </cell>
          <cell r="G54">
            <v>8.0000000000000004E-4</v>
          </cell>
        </row>
        <row r="55">
          <cell r="A55" t="str">
            <v>MAD-565-I (loop)</v>
          </cell>
          <cell r="B55" t="str">
            <v>Addressable sounder with VAD and isolator</v>
          </cell>
          <cell r="D55">
            <v>1.58E-3</v>
          </cell>
          <cell r="G55">
            <v>3.3450000000000001E-2</v>
          </cell>
        </row>
        <row r="56">
          <cell r="A56" t="str">
            <v>MAD-565-I (External PS)</v>
          </cell>
          <cell r="B56" t="str">
            <v>Addressable sounder with VAD and isolator</v>
          </cell>
          <cell r="D56">
            <v>3.5E-4</v>
          </cell>
          <cell r="G56">
            <v>8.0000000000000004E-4</v>
          </cell>
        </row>
        <row r="57">
          <cell r="A57" t="str">
            <v>MAD-565-I - only flash (loop)</v>
          </cell>
          <cell r="B57" t="str">
            <v>Addressable VAD with isolator</v>
          </cell>
          <cell r="D57">
            <v>1.58E-3</v>
          </cell>
          <cell r="G57">
            <v>3.3450000000000001E-2</v>
          </cell>
        </row>
        <row r="58">
          <cell r="A58" t="str">
            <v>MAD-565-I - only flash (External PS)</v>
          </cell>
          <cell r="B58" t="str">
            <v>Addressable VAD with isolator</v>
          </cell>
          <cell r="D58">
            <v>3.5E-4</v>
          </cell>
          <cell r="G58">
            <v>8.0000000000000004E-4</v>
          </cell>
        </row>
        <row r="59">
          <cell r="A59" t="str">
            <v>MAD-567-I (loop)</v>
          </cell>
          <cell r="B59" t="str">
            <v>Sounder base with isolator</v>
          </cell>
          <cell r="D59">
            <v>1.17E-3</v>
          </cell>
          <cell r="G59">
            <v>8.9499999999999996E-3</v>
          </cell>
        </row>
        <row r="60">
          <cell r="A60" t="str">
            <v>MAD-567-I (External PS)</v>
          </cell>
          <cell r="B60" t="str">
            <v>Sounder base with isolator</v>
          </cell>
          <cell r="D60">
            <v>2.61E-4</v>
          </cell>
          <cell r="G60">
            <v>7.1000000000000002E-4</v>
          </cell>
        </row>
        <row r="61">
          <cell r="A61" t="str">
            <v>MAD-569-I (loop)</v>
          </cell>
          <cell r="B61" t="str">
            <v>Sounder &amp; VAD base with isolator</v>
          </cell>
          <cell r="D61">
            <v>1.17E-3</v>
          </cell>
          <cell r="G61">
            <v>2.3260000000000003E-2</v>
          </cell>
        </row>
        <row r="62">
          <cell r="A62" t="str">
            <v>MAD-569-I (External PS)</v>
          </cell>
          <cell r="B62" t="str">
            <v>Sounder &amp; VAD base with isolator</v>
          </cell>
          <cell r="D62">
            <v>2.5889999999999995E-4</v>
          </cell>
          <cell r="G62">
            <v>7.1000000000000002E-4</v>
          </cell>
        </row>
        <row r="63">
          <cell r="A63" t="str">
            <v>MAD-569-I - only flash (loop)</v>
          </cell>
          <cell r="B63" t="str">
            <v>VAD base with isolator</v>
          </cell>
          <cell r="D63">
            <v>1.17E-3</v>
          </cell>
          <cell r="G63">
            <v>2.3260000000000003E-2</v>
          </cell>
        </row>
        <row r="64">
          <cell r="A64" t="str">
            <v>MAD-569-I only flash (External PS)</v>
          </cell>
          <cell r="B64" t="str">
            <v>VAD base with isolator</v>
          </cell>
          <cell r="D64">
            <v>2.5889999999999995E-4</v>
          </cell>
          <cell r="G64">
            <v>7.1000000000000002E-4</v>
          </cell>
        </row>
        <row r="65">
          <cell r="A65" t="str">
            <v>MAD-472</v>
          </cell>
          <cell r="B65" t="str">
            <v>Sounder base</v>
          </cell>
          <cell r="D65">
            <v>1.0739999999999999E-4</v>
          </cell>
          <cell r="G65">
            <v>8.4499999999999992E-3</v>
          </cell>
        </row>
        <row r="66">
          <cell r="A66" t="str">
            <v>MAD-473</v>
          </cell>
          <cell r="B66" t="str">
            <v>Sounder base with flash</v>
          </cell>
          <cell r="D66">
            <v>1.0679999999999999E-4</v>
          </cell>
          <cell r="G66">
            <v>9.4800000000000006E-3</v>
          </cell>
        </row>
        <row r="67">
          <cell r="A67" t="str">
            <v>MAD-481</v>
          </cell>
          <cell r="B67" t="str">
            <v>1 output 230V addressable module</v>
          </cell>
          <cell r="D67">
            <v>2.9999999999999997E-4</v>
          </cell>
          <cell r="G67">
            <v>3.0000000000000001E-3</v>
          </cell>
        </row>
        <row r="68">
          <cell r="A68" t="str">
            <v>MAD-481-I</v>
          </cell>
          <cell r="B68" t="str">
            <v>1 output 230V addressable module with isolator</v>
          </cell>
          <cell r="D68">
            <v>2.9999999999999997E-4</v>
          </cell>
          <cell r="G68">
            <v>3.0000000000000001E-3</v>
          </cell>
        </row>
        <row r="69">
          <cell r="A69" t="str">
            <v>MAD-490</v>
          </cell>
          <cell r="B69" t="str">
            <v>Isolator module</v>
          </cell>
          <cell r="D69">
            <v>6.9599999999999998E-5</v>
          </cell>
          <cell r="G69">
            <v>3.7659999999999999E-2</v>
          </cell>
        </row>
        <row r="70">
          <cell r="A70" t="str">
            <v>PAD-10A-I</v>
          </cell>
          <cell r="B70" t="str">
            <v>Remote indicator with isolator</v>
          </cell>
          <cell r="D70">
            <v>1.7640000000000001E-4</v>
          </cell>
          <cell r="G70">
            <v>2.98E-3</v>
          </cell>
        </row>
        <row r="71">
          <cell r="A71" t="str">
            <v>TPLD-100 (CCD-102) = 3 loop address</v>
          </cell>
          <cell r="B71" t="str">
            <v>2 zones fire alarm control panel connected to loop</v>
          </cell>
          <cell r="D71">
            <v>1.8629999999999999E-3</v>
          </cell>
          <cell r="G71">
            <v>1.8600000000000001E-3</v>
          </cell>
        </row>
        <row r="72">
          <cell r="A72" t="str">
            <v>TPLD-100 (CCD-104) = 5 loop address</v>
          </cell>
          <cell r="B72" t="str">
            <v>4 zones fire alarm control panel connected to loop</v>
          </cell>
          <cell r="D72">
            <v>1.8629999999999999E-3</v>
          </cell>
          <cell r="G72">
            <v>1.8600000000000001E-3</v>
          </cell>
        </row>
        <row r="73">
          <cell r="A73" t="str">
            <v>TPLD-100 (CCD-108) = 9 loop address</v>
          </cell>
          <cell r="B73" t="str">
            <v>8 zones fire alarm control panel connected to loop</v>
          </cell>
          <cell r="D73">
            <v>1.8629999999999999E-3</v>
          </cell>
          <cell r="G73">
            <v>1.8600000000000001E-3</v>
          </cell>
        </row>
        <row r="74">
          <cell r="A74" t="str">
            <v>TPLD-100 (CCD-112) = 13 loop address</v>
          </cell>
          <cell r="B74" t="str">
            <v>12 zones fire alarm control panel connected to loop</v>
          </cell>
          <cell r="D74">
            <v>1.8629999999999999E-3</v>
          </cell>
          <cell r="G74">
            <v>1.8600000000000001E-3</v>
          </cell>
        </row>
        <row r="75">
          <cell r="A75" t="str">
            <v>TPLD-100 (CCD-103) = 7 loop address</v>
          </cell>
          <cell r="B75" t="str">
            <v>Extinguishing control panel connected to loop</v>
          </cell>
          <cell r="D75">
            <v>1.8629999999999999E-3</v>
          </cell>
          <cell r="G75">
            <v>1.8600000000000001E-3</v>
          </cell>
        </row>
      </sheetData>
      <sheetData sheetId="3"/>
      <sheetData sheetId="4"/>
      <sheetData sheetId="5"/>
      <sheetData sheetId="6"/>
      <sheetData sheetId="7"/>
      <sheetData sheetId="8"/>
      <sheetData sheetId="9"/>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R73"/>
  <sheetViews>
    <sheetView tabSelected="1" zoomScale="130" zoomScaleNormal="130" workbookViewId="0">
      <pane ySplit="7" topLeftCell="A8" activePane="bottomLeft" state="frozen"/>
      <selection pane="bottomLeft" activeCell="K8" sqref="K8"/>
    </sheetView>
  </sheetViews>
  <sheetFormatPr baseColWidth="10" defaultRowHeight="13.2" x14ac:dyDescent="0.25"/>
  <cols>
    <col min="1" max="1" width="24.21875" customWidth="1"/>
    <col min="2" max="2" width="15.33203125" customWidth="1"/>
    <col min="3" max="3" width="11.109375" customWidth="1"/>
    <col min="4" max="5" width="5.21875" customWidth="1"/>
    <col min="6" max="6" width="22.5546875" customWidth="1"/>
    <col min="7" max="7" width="7.44140625" customWidth="1"/>
    <col min="8" max="8" width="10.6640625" hidden="1" customWidth="1"/>
    <col min="9" max="9" width="15.5546875" customWidth="1"/>
    <col min="10" max="11" width="10.6640625" customWidth="1"/>
    <col min="13" max="13" width="12.44140625" bestFit="1" customWidth="1"/>
    <col min="15" max="17" width="11.5546875" customWidth="1"/>
  </cols>
  <sheetData>
    <row r="1" spans="1:18" x14ac:dyDescent="0.25">
      <c r="I1" s="1"/>
      <c r="J1" s="2"/>
    </row>
    <row r="2" spans="1:18" x14ac:dyDescent="0.25">
      <c r="F2" s="21"/>
      <c r="I2" s="1"/>
      <c r="J2" s="2"/>
    </row>
    <row r="3" spans="1:18" ht="14.4" x14ac:dyDescent="0.3">
      <c r="A3" s="3"/>
      <c r="F3" s="21"/>
      <c r="I3" s="1"/>
      <c r="J3" s="2"/>
    </row>
    <row r="4" spans="1:18" ht="14.4" x14ac:dyDescent="0.3">
      <c r="A4" s="3"/>
      <c r="I4" s="1"/>
      <c r="J4" s="2"/>
    </row>
    <row r="5" spans="1:18" ht="14.4" customHeight="1" x14ac:dyDescent="0.3">
      <c r="A5" s="3"/>
      <c r="F5" s="255"/>
      <c r="G5" s="255"/>
      <c r="H5" s="255"/>
      <c r="I5" s="255"/>
      <c r="J5" s="255"/>
      <c r="K5" s="255"/>
    </row>
    <row r="6" spans="1:18" ht="14.4" customHeight="1" x14ac:dyDescent="0.3">
      <c r="A6" s="3"/>
      <c r="F6" s="255"/>
      <c r="G6" s="255"/>
      <c r="H6" s="255"/>
      <c r="I6" s="255"/>
      <c r="J6" s="255"/>
      <c r="K6" s="255"/>
    </row>
    <row r="7" spans="1:18" s="7" customFormat="1" ht="13.8" thickBot="1" x14ac:dyDescent="0.3">
      <c r="A7" s="4" t="s">
        <v>50</v>
      </c>
      <c r="B7" s="4"/>
      <c r="C7" s="4"/>
      <c r="D7" s="4"/>
      <c r="E7" s="4"/>
      <c r="F7" s="4"/>
      <c r="G7" s="4"/>
      <c r="H7" s="4"/>
      <c r="I7" s="6"/>
      <c r="J7" s="5"/>
      <c r="K7" s="12" t="s">
        <v>187</v>
      </c>
    </row>
    <row r="8" spans="1:18" s="7" customFormat="1" x14ac:dyDescent="0.25">
      <c r="I8" s="24"/>
      <c r="J8" s="25"/>
      <c r="K8" s="26"/>
    </row>
    <row r="9" spans="1:18" s="7" customFormat="1" ht="13.8" thickBot="1" x14ac:dyDescent="0.3">
      <c r="J9" s="11" t="s">
        <v>70</v>
      </c>
    </row>
    <row r="10" spans="1:18" s="7" customFormat="1" ht="15" thickBot="1" x14ac:dyDescent="0.3">
      <c r="A10" s="58" t="s">
        <v>71</v>
      </c>
      <c r="B10" s="9"/>
      <c r="C10" s="10"/>
      <c r="I10" s="59" t="s">
        <v>72</v>
      </c>
      <c r="J10" s="44"/>
      <c r="K10" s="26"/>
      <c r="O10" s="13"/>
      <c r="P10" s="13"/>
      <c r="Q10" s="13"/>
      <c r="R10"/>
    </row>
    <row r="11" spans="1:18" s="7" customFormat="1" x14ac:dyDescent="0.25">
      <c r="A11" s="22" t="s">
        <v>73</v>
      </c>
      <c r="B11" s="27">
        <v>72</v>
      </c>
      <c r="C11" s="14" t="s">
        <v>6</v>
      </c>
      <c r="D11" s="11" t="s">
        <v>74</v>
      </c>
      <c r="E11" s="11"/>
      <c r="I11" s="17" t="s">
        <v>75</v>
      </c>
      <c r="J11" s="95" t="s">
        <v>76</v>
      </c>
      <c r="K11"/>
      <c r="M11" s="13"/>
      <c r="N11"/>
      <c r="O11"/>
      <c r="P11"/>
    </row>
    <row r="12" spans="1:18" ht="13.8" thickBot="1" x14ac:dyDescent="0.3">
      <c r="A12" s="18" t="s">
        <v>77</v>
      </c>
      <c r="B12" s="28">
        <v>30</v>
      </c>
      <c r="C12" s="23" t="s">
        <v>7</v>
      </c>
      <c r="D12" s="11" t="s">
        <v>78</v>
      </c>
      <c r="E12" s="11"/>
      <c r="F12" s="7"/>
      <c r="G12" s="7"/>
      <c r="I12" s="17" t="s">
        <v>79</v>
      </c>
      <c r="J12" s="43">
        <v>0.1</v>
      </c>
      <c r="K12" s="19"/>
      <c r="N12" s="13"/>
    </row>
    <row r="13" spans="1:18" ht="14.4" thickBot="1" x14ac:dyDescent="0.35">
      <c r="B13" s="21" t="str">
        <f>IF(OR(B11=48,B11=24,B12&lt;&gt;30),"Note: the selected values do not comply with European standards EN 54"," ")</f>
        <v xml:space="preserve"> </v>
      </c>
      <c r="G13" s="20"/>
      <c r="I13" s="17" t="s">
        <v>80</v>
      </c>
      <c r="J13" s="43">
        <v>0.5</v>
      </c>
      <c r="N13" s="13"/>
    </row>
    <row r="14" spans="1:18" ht="13.8" thickBot="1" x14ac:dyDescent="0.3">
      <c r="A14" s="58" t="s">
        <v>183</v>
      </c>
      <c r="B14" s="9"/>
      <c r="C14" s="10"/>
      <c r="I14" s="18" t="s">
        <v>81</v>
      </c>
      <c r="J14" s="45">
        <v>0.5</v>
      </c>
      <c r="M14" s="13"/>
    </row>
    <row r="15" spans="1:18" x14ac:dyDescent="0.25">
      <c r="A15" s="147"/>
      <c r="B15" s="61">
        <f>IFERROR(VLOOKUP(A15,Datos!B5:D8,2,0),0)</f>
        <v>0</v>
      </c>
      <c r="C15" s="62">
        <f>IFERROR(VLOOKUP(A15,Datos!B5:D8,3,0),0)</f>
        <v>0</v>
      </c>
      <c r="D15" s="11" t="s">
        <v>82</v>
      </c>
      <c r="E15" s="11"/>
      <c r="M15" s="13"/>
    </row>
    <row r="16" spans="1:18" hidden="1" x14ac:dyDescent="0.25">
      <c r="A16" s="126" t="str">
        <f>IF(A15&lt;&gt;0,Datos!F4," ")</f>
        <v xml:space="preserve"> </v>
      </c>
      <c r="B16" s="96">
        <f>IFERROR(VLOOKUP(A16,Datos!F4:H6,2,0),0)</f>
        <v>0</v>
      </c>
      <c r="C16" s="106">
        <f>IFERROR(VLOOKUP(A16,Datos!F4:H6,3,0),0)</f>
        <v>0</v>
      </c>
      <c r="D16" s="11"/>
      <c r="E16" s="11"/>
      <c r="M16" s="13"/>
    </row>
    <row r="17" spans="1:17" x14ac:dyDescent="0.25">
      <c r="A17" s="126"/>
      <c r="B17" s="61">
        <f>IFERROR(VLOOKUP(A17,Datos!B12:D19,2,0),0)</f>
        <v>0</v>
      </c>
      <c r="C17" s="62"/>
      <c r="D17" s="11" t="s">
        <v>83</v>
      </c>
      <c r="E17" s="11"/>
      <c r="M17" s="13"/>
    </row>
    <row r="18" spans="1:17" hidden="1" x14ac:dyDescent="0.25">
      <c r="A18" s="126"/>
      <c r="B18" s="96">
        <f>IFERROR(VLOOKUP(A18,Datos!F2:H4,2,0),0)</f>
        <v>0</v>
      </c>
      <c r="C18" s="106">
        <f>IFERROR(VLOOKUP(A18,Datos!F2:H4,3,0),0)</f>
        <v>0</v>
      </c>
      <c r="D18" s="11"/>
      <c r="E18" s="11"/>
      <c r="M18" s="13"/>
    </row>
    <row r="19" spans="1:17" x14ac:dyDescent="0.25">
      <c r="A19" s="126"/>
      <c r="B19" s="61">
        <f>IFERROR(VLOOKUP(A19,Datos!B12:D19,2,0),0)</f>
        <v>0</v>
      </c>
      <c r="C19" s="62"/>
      <c r="D19" s="11" t="s">
        <v>84</v>
      </c>
      <c r="E19" s="11"/>
      <c r="M19" s="13"/>
    </row>
    <row r="20" spans="1:17" hidden="1" x14ac:dyDescent="0.25">
      <c r="A20" s="126"/>
      <c r="B20" s="96">
        <f>IFERROR(VLOOKUP(A20,Datos!F4:H6,2,0),0)</f>
        <v>0</v>
      </c>
      <c r="C20" s="106">
        <f>IFERROR(VLOOKUP(A20,Datos!F4:H6,3,0),0)</f>
        <v>0</v>
      </c>
      <c r="D20" s="11"/>
      <c r="E20" s="11"/>
      <c r="M20" s="13"/>
    </row>
    <row r="21" spans="1:17" ht="13.8" thickBot="1" x14ac:dyDescent="0.3">
      <c r="A21" s="126"/>
      <c r="B21" s="61">
        <f>IFERROR(VLOOKUP(A21,Datos!B12:D19,2,0),0)</f>
        <v>0</v>
      </c>
      <c r="C21" s="62"/>
      <c r="D21" s="11" t="s">
        <v>85</v>
      </c>
      <c r="E21" s="11"/>
      <c r="M21" s="13"/>
    </row>
    <row r="22" spans="1:17" ht="13.8" hidden="1" thickBot="1" x14ac:dyDescent="0.3">
      <c r="A22" s="126" t="str">
        <f>IF(A21&lt;&gt;0,Datos!F4," ")</f>
        <v xml:space="preserve"> </v>
      </c>
      <c r="B22" s="96">
        <f>IFERROR(VLOOKUP(A22,Datos!F4:H6,2,0),0)</f>
        <v>0</v>
      </c>
      <c r="C22" s="106">
        <f>IFERROR(VLOOKUP(A22,Datos!F4:H6,3,0),0)</f>
        <v>0</v>
      </c>
      <c r="D22" s="11"/>
      <c r="E22" s="11"/>
      <c r="M22" s="13"/>
    </row>
    <row r="23" spans="1:17" ht="13.8" thickBot="1" x14ac:dyDescent="0.3">
      <c r="A23" s="98"/>
      <c r="B23" s="99" t="s">
        <v>86</v>
      </c>
      <c r="C23" s="100" t="s">
        <v>87</v>
      </c>
      <c r="D23" s="11"/>
      <c r="E23" s="11"/>
      <c r="M23" s="13"/>
    </row>
    <row r="24" spans="1:17" x14ac:dyDescent="0.25">
      <c r="A24" s="52" t="s">
        <v>88</v>
      </c>
      <c r="B24" s="121"/>
      <c r="C24" s="122"/>
      <c r="D24" s="60"/>
      <c r="E24" s="60"/>
      <c r="F24" s="21" t="str">
        <f>IF(C24&gt;500,"Aviso: Current máxima 500mA excedida. Necesaria fuente externa 24V","")</f>
        <v/>
      </c>
      <c r="N24" s="13"/>
      <c r="O24" s="13"/>
      <c r="P24" s="13"/>
      <c r="Q24" s="13"/>
    </row>
    <row r="25" spans="1:17" x14ac:dyDescent="0.25">
      <c r="A25" s="52" t="s">
        <v>89</v>
      </c>
      <c r="B25" s="121"/>
      <c r="C25" s="122"/>
      <c r="F25" s="21" t="str">
        <f>IF(C25&gt;500,"Aviso: Current máxima 500mA excedida. Necesaria fuente externa 24V","")</f>
        <v/>
      </c>
      <c r="N25" s="13"/>
      <c r="O25" s="13"/>
      <c r="P25" s="13"/>
      <c r="Q25" s="13"/>
    </row>
    <row r="26" spans="1:17" ht="13.8" thickBot="1" x14ac:dyDescent="0.3">
      <c r="A26" s="97" t="s">
        <v>90</v>
      </c>
      <c r="B26" s="121"/>
      <c r="C26" s="122"/>
      <c r="F26" s="21" t="str">
        <f>IF(C26&gt;500,"Aviso: Current máxima 500mA excedida. Necesaria fuente externa 24V","")</f>
        <v/>
      </c>
      <c r="M26" s="13"/>
      <c r="N26" s="13"/>
      <c r="O26" s="13"/>
      <c r="P26" s="13"/>
    </row>
    <row r="27" spans="1:17" ht="13.8" thickBot="1" x14ac:dyDescent="0.3">
      <c r="A27" s="22" t="s">
        <v>91</v>
      </c>
      <c r="B27" s="131">
        <f>B15+(B24+B25+B26)/1000+B69</f>
        <v>0</v>
      </c>
      <c r="C27" s="14" t="s">
        <v>3</v>
      </c>
      <c r="F27" s="71" t="s">
        <v>21</v>
      </c>
      <c r="I27" s="8" t="s">
        <v>92</v>
      </c>
      <c r="J27" s="9"/>
      <c r="K27" s="9"/>
      <c r="L27" s="10"/>
      <c r="O27" s="13"/>
    </row>
    <row r="28" spans="1:17" ht="21.6" thickBot="1" x14ac:dyDescent="0.3">
      <c r="A28" s="18" t="s">
        <v>93</v>
      </c>
      <c r="B28" s="47">
        <f>C69+(C15+C24+C25+C26+SUM(C37:C44))/1000</f>
        <v>0</v>
      </c>
      <c r="C28" s="23" t="s">
        <v>3</v>
      </c>
      <c r="F28" s="76">
        <f>B29</f>
        <v>0</v>
      </c>
      <c r="I28" s="148" t="s">
        <v>19</v>
      </c>
      <c r="J28" s="149" t="s">
        <v>64</v>
      </c>
      <c r="K28" s="150" t="s">
        <v>63</v>
      </c>
      <c r="L28" s="150" t="s">
        <v>65</v>
      </c>
      <c r="O28" s="13"/>
    </row>
    <row r="29" spans="1:17" ht="13.8" thickBot="1" x14ac:dyDescent="0.3">
      <c r="A29" s="77" t="s">
        <v>9</v>
      </c>
      <c r="B29" s="48">
        <f>1.25*C29</f>
        <v>0</v>
      </c>
      <c r="C29" s="53">
        <f>(B27*B11)+(B28*(B12/60))</f>
        <v>0</v>
      </c>
      <c r="D29" s="70">
        <f>ROUNDUP(B29,1)</f>
        <v>0</v>
      </c>
      <c r="E29" s="70"/>
      <c r="F29" s="7"/>
      <c r="I29" s="55" t="e">
        <f>(24-($B$28*($B$12/60)))/$B$27</f>
        <v>#DIV/0!</v>
      </c>
      <c r="J29" s="56" t="e">
        <f>((24+17)-($B$28*($B$12/60)))/$B$27</f>
        <v>#DIV/0!</v>
      </c>
      <c r="K29" s="56" t="e">
        <f>((24+38)-($B$28*($B$12/60)))/$B$27</f>
        <v>#DIV/0!</v>
      </c>
      <c r="L29" s="57" t="e">
        <f>((24+120)-($B$28*($B$12/60)))/$B$27</f>
        <v>#DIV/0!</v>
      </c>
      <c r="O29" s="13"/>
    </row>
    <row r="30" spans="1:17" x14ac:dyDescent="0.25">
      <c r="A30" s="7" t="s">
        <v>94</v>
      </c>
      <c r="B30" s="252" t="str">
        <f>IF(AND(B29&lt;&gt;0,B29&lt;=$C$16),"OK"," ")</f>
        <v xml:space="preserve"> </v>
      </c>
      <c r="C30" s="21"/>
      <c r="D30" s="77"/>
      <c r="E30" s="77"/>
      <c r="F30" s="152"/>
      <c r="I30" s="107" t="s">
        <v>95</v>
      </c>
    </row>
    <row r="31" spans="1:17" x14ac:dyDescent="0.25">
      <c r="B31" s="151" t="b">
        <f>IF(F28&gt;C16,"Need external power supply:")</f>
        <v>0</v>
      </c>
      <c r="C31" s="77"/>
      <c r="D31" s="77"/>
      <c r="E31" s="77"/>
      <c r="F31" s="151" t="str">
        <f>IF($B$31&lt;&gt;FALSE,Datos!I39," ")</f>
        <v xml:space="preserve"> </v>
      </c>
    </row>
    <row r="32" spans="1:17" s="7" customFormat="1" x14ac:dyDescent="0.25">
      <c r="B32" s="21" t="str">
        <f>IF(F28&gt;C16,"The control panel needs 2 batteries of 12V 24Ah + power supply:","The control panel needs 2 batteries of 12V 24Ah")</f>
        <v>The control panel needs 2 batteries of 12V 24Ah</v>
      </c>
      <c r="F32" s="21"/>
      <c r="G32" s="21" t="str">
        <f>IF(F28&gt;C16,F31," ")</f>
        <v xml:space="preserve"> </v>
      </c>
      <c r="H32" s="21"/>
      <c r="I32" s="94"/>
      <c r="J32" s="21"/>
      <c r="K32" s="21"/>
      <c r="L32" s="21"/>
    </row>
    <row r="33" spans="1:11" s="7" customFormat="1" x14ac:dyDescent="0.25">
      <c r="B33" s="21" t="str">
        <f>IF(OR(A17&lt;&gt;0,A19&lt;&gt;0,A21&lt;&gt;0),"Each expansion box needs 2 batteries of 12V 24Ah"," ")</f>
        <v xml:space="preserve"> </v>
      </c>
      <c r="I33" s="24"/>
      <c r="J33" s="25"/>
      <c r="K33" s="26"/>
    </row>
    <row r="34" spans="1:11" s="7" customFormat="1" x14ac:dyDescent="0.25">
      <c r="B34" s="21"/>
      <c r="I34" s="24"/>
      <c r="J34" s="25"/>
      <c r="K34" s="26"/>
    </row>
    <row r="35" spans="1:11" ht="13.8" thickBot="1" x14ac:dyDescent="0.3">
      <c r="G35" s="11" t="s">
        <v>96</v>
      </c>
    </row>
    <row r="36" spans="1:11" s="7" customFormat="1" ht="13.8" thickBot="1" x14ac:dyDescent="0.3">
      <c r="A36" s="108" t="s">
        <v>97</v>
      </c>
      <c r="B36" s="63" t="s">
        <v>4</v>
      </c>
      <c r="C36" s="66" t="s">
        <v>5</v>
      </c>
      <c r="F36" s="65" t="s">
        <v>98</v>
      </c>
      <c r="G36" s="63" t="s">
        <v>1</v>
      </c>
      <c r="H36" s="63" t="s">
        <v>4</v>
      </c>
      <c r="I36" s="66" t="s">
        <v>4</v>
      </c>
    </row>
    <row r="37" spans="1:11" ht="13.8" customHeight="1" thickBot="1" x14ac:dyDescent="0.3">
      <c r="A37" s="22" t="s">
        <v>99</v>
      </c>
      <c r="B37" s="112">
        <f>'C_Loop 1'!$E$76</f>
        <v>0</v>
      </c>
      <c r="C37" s="253">
        <f>'C_Loop 1'!$H$76</f>
        <v>0</v>
      </c>
      <c r="D37" s="257" t="s">
        <v>100</v>
      </c>
      <c r="E37" s="136"/>
      <c r="F37" s="54" t="s">
        <v>48</v>
      </c>
      <c r="G37" s="16">
        <v>0</v>
      </c>
      <c r="H37" s="46">
        <v>0.05</v>
      </c>
      <c r="I37" s="50">
        <f t="shared" ref="I37:I38" si="0">G37*H37</f>
        <v>0</v>
      </c>
    </row>
    <row r="38" spans="1:11" x14ac:dyDescent="0.25">
      <c r="A38" s="17" t="s">
        <v>101</v>
      </c>
      <c r="B38" s="49">
        <f>'C_Loop 1'!$E$76</f>
        <v>0</v>
      </c>
      <c r="C38" s="50">
        <f>'C_Loop 1'!$H$76</f>
        <v>0</v>
      </c>
      <c r="D38" s="258"/>
      <c r="E38" s="136"/>
      <c r="F38" s="54" t="s">
        <v>49</v>
      </c>
      <c r="G38" s="16">
        <v>0</v>
      </c>
      <c r="H38" s="46">
        <v>0.05</v>
      </c>
      <c r="I38" s="50">
        <f t="shared" si="0"/>
        <v>0</v>
      </c>
    </row>
    <row r="39" spans="1:11" ht="13.8" thickBot="1" x14ac:dyDescent="0.3">
      <c r="A39" s="17" t="s">
        <v>102</v>
      </c>
      <c r="B39" s="49">
        <f>'C_Loop 1'!$E$76</f>
        <v>0</v>
      </c>
      <c r="C39" s="50">
        <f>'C_Loop 1'!$H$76</f>
        <v>0</v>
      </c>
      <c r="D39" s="258"/>
      <c r="E39" s="136"/>
      <c r="F39" s="67"/>
      <c r="G39" s="68">
        <f>SUM(G37:G38)</f>
        <v>0</v>
      </c>
      <c r="H39" s="64"/>
      <c r="I39" s="69">
        <f>SUM(I37:I38)</f>
        <v>0</v>
      </c>
    </row>
    <row r="40" spans="1:11" ht="13.8" thickBot="1" x14ac:dyDescent="0.3">
      <c r="A40" s="17" t="s">
        <v>103</v>
      </c>
      <c r="B40" s="49">
        <f>'C_Loop 1'!$E$76</f>
        <v>0</v>
      </c>
      <c r="C40" s="50">
        <f>'C_Loop 1'!$H$76</f>
        <v>0</v>
      </c>
      <c r="D40" s="258"/>
      <c r="E40" s="136"/>
      <c r="F40" s="21"/>
      <c r="G40" s="21" t="str">
        <f>IF(G39&gt;1,"Warning: maximum 1 extension card in the control panel","")</f>
        <v/>
      </c>
    </row>
    <row r="41" spans="1:11" x14ac:dyDescent="0.25">
      <c r="A41" s="17" t="s">
        <v>104</v>
      </c>
      <c r="B41" s="49">
        <f>'C_Loop 1'!$E$76</f>
        <v>0</v>
      </c>
      <c r="C41" s="50">
        <f>'C_Loop 1'!$H$76</f>
        <v>0</v>
      </c>
      <c r="D41" s="258"/>
      <c r="E41" s="136"/>
      <c r="F41" s="123" t="s">
        <v>113</v>
      </c>
      <c r="G41" s="124"/>
    </row>
    <row r="42" spans="1:11" ht="13.8" thickBot="1" x14ac:dyDescent="0.3">
      <c r="A42" s="17" t="s">
        <v>105</v>
      </c>
      <c r="B42" s="49">
        <f>'C_Loop 1'!$E$76</f>
        <v>0</v>
      </c>
      <c r="C42" s="50">
        <f>'C_Loop 1'!$H$76</f>
        <v>0</v>
      </c>
      <c r="D42" s="258"/>
      <c r="E42" s="136"/>
      <c r="F42" s="138" t="s">
        <v>106</v>
      </c>
      <c r="G42" s="125">
        <f>Datos!I11</f>
        <v>0</v>
      </c>
    </row>
    <row r="43" spans="1:11" ht="13.8" thickBot="1" x14ac:dyDescent="0.3">
      <c r="A43" s="17" t="s">
        <v>107</v>
      </c>
      <c r="B43" s="49">
        <f>'C_Loop 1'!$E$76</f>
        <v>0</v>
      </c>
      <c r="C43" s="50">
        <f>'C_Loop 1'!$H$76</f>
        <v>0</v>
      </c>
      <c r="D43" s="258"/>
      <c r="E43" s="136"/>
      <c r="F43" s="138" t="s">
        <v>108</v>
      </c>
      <c r="G43" s="125">
        <f>Datos!I12</f>
        <v>0</v>
      </c>
      <c r="H43" s="75"/>
      <c r="I43" s="75"/>
    </row>
    <row r="44" spans="1:11" ht="13.8" thickBot="1" x14ac:dyDescent="0.3">
      <c r="A44" s="18" t="s">
        <v>109</v>
      </c>
      <c r="B44" s="47">
        <f>'C_Loop 1'!$E$76</f>
        <v>0</v>
      </c>
      <c r="C44" s="254">
        <f>'C_Loop 1'!$H$76</f>
        <v>0</v>
      </c>
      <c r="D44" s="259"/>
      <c r="E44" s="136"/>
      <c r="F44" s="138" t="s">
        <v>110</v>
      </c>
      <c r="G44" s="125">
        <f>Datos!I13</f>
        <v>0</v>
      </c>
      <c r="H44" s="101"/>
      <c r="I44" s="101"/>
    </row>
    <row r="45" spans="1:11" ht="13.8" thickBot="1" x14ac:dyDescent="0.3">
      <c r="A45" s="22" t="s">
        <v>99</v>
      </c>
      <c r="B45" s="112">
        <f>'B1_Loop 1'!$E$76</f>
        <v>0</v>
      </c>
      <c r="C45" s="253">
        <f>'B1_Loop 1'!$H$76</f>
        <v>0</v>
      </c>
      <c r="D45" s="260" t="s">
        <v>108</v>
      </c>
      <c r="E45" s="137"/>
      <c r="F45" s="138" t="s">
        <v>111</v>
      </c>
      <c r="G45" s="125">
        <f>Datos!I14</f>
        <v>0</v>
      </c>
      <c r="H45" s="101"/>
      <c r="I45" s="101"/>
    </row>
    <row r="46" spans="1:11" x14ac:dyDescent="0.25">
      <c r="A46" s="17" t="s">
        <v>101</v>
      </c>
      <c r="B46" s="49">
        <f>'B1_Loop 1'!$E$76</f>
        <v>0</v>
      </c>
      <c r="C46" s="50">
        <f>'B1_Loop 1'!$H$76</f>
        <v>0</v>
      </c>
      <c r="D46" s="261"/>
      <c r="E46" s="137"/>
      <c r="F46" s="123" t="s">
        <v>66</v>
      </c>
      <c r="G46" s="123">
        <f>SUM(G42:G45)</f>
        <v>0</v>
      </c>
      <c r="H46" s="101"/>
      <c r="I46" s="101"/>
    </row>
    <row r="47" spans="1:11" x14ac:dyDescent="0.25">
      <c r="A47" s="17" t="s">
        <v>102</v>
      </c>
      <c r="B47" s="49">
        <f>'B1_Loop 1'!$E$76</f>
        <v>0</v>
      </c>
      <c r="C47" s="50">
        <f>'B1_Loop 1'!$H$76</f>
        <v>0</v>
      </c>
      <c r="D47" s="261"/>
      <c r="E47" s="137"/>
      <c r="F47" s="101"/>
      <c r="G47" s="101"/>
      <c r="H47" s="101"/>
      <c r="I47" s="101"/>
    </row>
    <row r="48" spans="1:11" x14ac:dyDescent="0.25">
      <c r="A48" s="17" t="s">
        <v>103</v>
      </c>
      <c r="B48" s="49">
        <f>'B1_Loop 1'!$E$76</f>
        <v>0</v>
      </c>
      <c r="C48" s="50">
        <f>'B1_Loop 1'!$H$76</f>
        <v>0</v>
      </c>
      <c r="D48" s="261"/>
      <c r="E48" s="137"/>
      <c r="F48" s="101"/>
      <c r="G48" s="101"/>
      <c r="H48" s="101"/>
      <c r="I48" s="101"/>
    </row>
    <row r="49" spans="1:9" x14ac:dyDescent="0.25">
      <c r="A49" s="17" t="s">
        <v>104</v>
      </c>
      <c r="B49" s="49">
        <f>'B1_Loop 1'!$E$76</f>
        <v>0</v>
      </c>
      <c r="C49" s="50">
        <f>'B1_Loop 1'!$H$76</f>
        <v>0</v>
      </c>
      <c r="D49" s="261"/>
      <c r="E49" s="137"/>
      <c r="F49" s="101"/>
      <c r="G49" s="101"/>
      <c r="H49" s="101"/>
      <c r="I49" s="101"/>
    </row>
    <row r="50" spans="1:9" x14ac:dyDescent="0.25">
      <c r="A50" s="17" t="s">
        <v>105</v>
      </c>
      <c r="B50" s="49">
        <f>'B1_Loop 1'!$E$76</f>
        <v>0</v>
      </c>
      <c r="C50" s="50">
        <f>'B1_Loop 1'!$H$76</f>
        <v>0</v>
      </c>
      <c r="D50" s="261"/>
      <c r="E50" s="137"/>
      <c r="F50" s="101"/>
      <c r="G50" s="101"/>
      <c r="H50" s="101"/>
      <c r="I50" s="101"/>
    </row>
    <row r="51" spans="1:9" x14ac:dyDescent="0.25">
      <c r="A51" s="17" t="s">
        <v>107</v>
      </c>
      <c r="B51" s="49">
        <f>'B1_Loop 1'!$E$76</f>
        <v>0</v>
      </c>
      <c r="C51" s="50">
        <f>'B1_Loop 1'!$H$76</f>
        <v>0</v>
      </c>
      <c r="D51" s="261"/>
      <c r="E51" s="137"/>
      <c r="F51" s="101"/>
      <c r="G51" s="101"/>
      <c r="H51" s="101"/>
      <c r="I51" s="101"/>
    </row>
    <row r="52" spans="1:9" ht="13.8" thickBot="1" x14ac:dyDescent="0.3">
      <c r="A52" s="18" t="s">
        <v>109</v>
      </c>
      <c r="B52" s="47">
        <f>'B1_Loop 1'!$E$76</f>
        <v>0</v>
      </c>
      <c r="C52" s="254">
        <f>'B1_Loop 1'!$H$76</f>
        <v>0</v>
      </c>
      <c r="D52" s="262"/>
      <c r="E52" s="137"/>
      <c r="F52" s="101"/>
      <c r="G52" s="101"/>
      <c r="H52" s="101"/>
      <c r="I52" s="101"/>
    </row>
    <row r="53" spans="1:9" ht="13.2" customHeight="1" x14ac:dyDescent="0.25">
      <c r="A53" s="22" t="s">
        <v>99</v>
      </c>
      <c r="B53" s="112">
        <f>'B2_Loop 1'!$E$76</f>
        <v>0</v>
      </c>
      <c r="C53" s="253">
        <f>'B2_Loop 1'!$H$76</f>
        <v>0</v>
      </c>
      <c r="D53" s="260" t="s">
        <v>110</v>
      </c>
      <c r="E53" s="137"/>
      <c r="F53" s="101"/>
      <c r="G53" s="101"/>
      <c r="H53" s="101"/>
      <c r="I53" s="101"/>
    </row>
    <row r="54" spans="1:9" x14ac:dyDescent="0.25">
      <c r="A54" s="17" t="s">
        <v>101</v>
      </c>
      <c r="B54" s="49">
        <f>'B2_Loop 1'!$E$76</f>
        <v>0</v>
      </c>
      <c r="C54" s="50">
        <f>'B2_Loop 1'!$H$76</f>
        <v>0</v>
      </c>
      <c r="D54" s="261"/>
      <c r="E54" s="137"/>
      <c r="F54" s="101"/>
      <c r="G54" s="101"/>
      <c r="H54" s="101"/>
      <c r="I54" s="101"/>
    </row>
    <row r="55" spans="1:9" x14ac:dyDescent="0.25">
      <c r="A55" s="17" t="s">
        <v>102</v>
      </c>
      <c r="B55" s="49">
        <f>'B2_Loop 1'!$E$76</f>
        <v>0</v>
      </c>
      <c r="C55" s="50">
        <f>'B2_Loop 1'!$H$76</f>
        <v>0</v>
      </c>
      <c r="D55" s="261"/>
      <c r="E55" s="137"/>
      <c r="F55" s="101"/>
      <c r="G55" s="101"/>
      <c r="H55" s="101"/>
      <c r="I55" s="101"/>
    </row>
    <row r="56" spans="1:9" x14ac:dyDescent="0.25">
      <c r="A56" s="17" t="s">
        <v>103</v>
      </c>
      <c r="B56" s="49">
        <f>'B2_Loop 1'!$E$76</f>
        <v>0</v>
      </c>
      <c r="C56" s="50">
        <f>'B2_Loop 1'!$H$76</f>
        <v>0</v>
      </c>
      <c r="D56" s="261"/>
      <c r="E56" s="137"/>
      <c r="F56" s="101"/>
      <c r="G56" s="101"/>
      <c r="H56" s="101"/>
      <c r="I56" s="101"/>
    </row>
    <row r="57" spans="1:9" x14ac:dyDescent="0.25">
      <c r="A57" s="17" t="s">
        <v>104</v>
      </c>
      <c r="B57" s="49">
        <f>'B2_Loop 1'!$E$76</f>
        <v>0</v>
      </c>
      <c r="C57" s="50">
        <f>'B2_Loop 1'!$H$76</f>
        <v>0</v>
      </c>
      <c r="D57" s="261"/>
      <c r="E57" s="137"/>
      <c r="F57" s="101"/>
      <c r="G57" s="101"/>
      <c r="H57" s="101"/>
      <c r="I57" s="101"/>
    </row>
    <row r="58" spans="1:9" x14ac:dyDescent="0.25">
      <c r="A58" s="17" t="s">
        <v>105</v>
      </c>
      <c r="B58" s="49">
        <f>'B2_Loop 1'!$E$76</f>
        <v>0</v>
      </c>
      <c r="C58" s="50">
        <f>'B2_Loop 1'!$H$76</f>
        <v>0</v>
      </c>
      <c r="D58" s="261"/>
      <c r="E58" s="137"/>
      <c r="F58" s="101"/>
      <c r="G58" s="101"/>
      <c r="H58" s="101"/>
      <c r="I58" s="101"/>
    </row>
    <row r="59" spans="1:9" x14ac:dyDescent="0.25">
      <c r="A59" s="17" t="s">
        <v>107</v>
      </c>
      <c r="B59" s="49">
        <f>'B2_Loop 1'!$E$76</f>
        <v>0</v>
      </c>
      <c r="C59" s="50">
        <f>'B2_Loop 1'!$H$76</f>
        <v>0</v>
      </c>
      <c r="D59" s="261"/>
      <c r="E59" s="137"/>
      <c r="F59" s="101"/>
      <c r="G59" s="101"/>
      <c r="H59" s="101"/>
      <c r="I59" s="101"/>
    </row>
    <row r="60" spans="1:9" ht="13.8" thickBot="1" x14ac:dyDescent="0.3">
      <c r="A60" s="18" t="s">
        <v>109</v>
      </c>
      <c r="B60" s="47">
        <f>'B2_Loop 1'!$E$76</f>
        <v>0</v>
      </c>
      <c r="C60" s="254">
        <f>'B2_Loop 1'!$H$76</f>
        <v>0</v>
      </c>
      <c r="D60" s="262"/>
      <c r="E60" s="137"/>
      <c r="F60" s="101"/>
      <c r="G60" s="101"/>
      <c r="H60" s="101"/>
      <c r="I60" s="101"/>
    </row>
    <row r="61" spans="1:9" ht="13.2" customHeight="1" x14ac:dyDescent="0.25">
      <c r="A61" s="22" t="s">
        <v>99</v>
      </c>
      <c r="B61" s="112">
        <f>'B3_Loop 1'!$E$76</f>
        <v>0</v>
      </c>
      <c r="C61" s="253">
        <f>'B3_Loop 1'!$H$76</f>
        <v>0</v>
      </c>
      <c r="D61" s="260" t="s">
        <v>111</v>
      </c>
      <c r="E61" s="137"/>
      <c r="F61" s="101"/>
      <c r="G61" s="101"/>
      <c r="H61" s="101"/>
      <c r="I61" s="101"/>
    </row>
    <row r="62" spans="1:9" x14ac:dyDescent="0.25">
      <c r="A62" s="17" t="s">
        <v>101</v>
      </c>
      <c r="B62" s="49">
        <f>'B3_Loop 1'!$E$76</f>
        <v>0</v>
      </c>
      <c r="C62" s="50">
        <f>'B3_Loop 1'!$H$76</f>
        <v>0</v>
      </c>
      <c r="D62" s="261"/>
      <c r="E62" s="137"/>
      <c r="F62" s="101"/>
      <c r="G62" s="101"/>
      <c r="H62" s="101"/>
      <c r="I62" s="101"/>
    </row>
    <row r="63" spans="1:9" x14ac:dyDescent="0.25">
      <c r="A63" s="17" t="s">
        <v>102</v>
      </c>
      <c r="B63" s="49">
        <f>'B3_Loop 1'!$E$76</f>
        <v>0</v>
      </c>
      <c r="C63" s="50">
        <f>'B3_Loop 1'!$H$76</f>
        <v>0</v>
      </c>
      <c r="D63" s="261"/>
      <c r="E63" s="137"/>
      <c r="F63" s="101"/>
      <c r="G63" s="101"/>
      <c r="H63" s="101"/>
      <c r="I63" s="101"/>
    </row>
    <row r="64" spans="1:9" x14ac:dyDescent="0.25">
      <c r="A64" s="17" t="s">
        <v>103</v>
      </c>
      <c r="B64" s="49">
        <f>'B3_Loop 1'!$E$76</f>
        <v>0</v>
      </c>
      <c r="C64" s="50">
        <f>'B3_Loop 1'!$H$76</f>
        <v>0</v>
      </c>
      <c r="D64" s="261"/>
      <c r="E64" s="137"/>
      <c r="F64" s="101"/>
      <c r="G64" s="101"/>
      <c r="H64" s="101"/>
      <c r="I64" s="101"/>
    </row>
    <row r="65" spans="1:11" x14ac:dyDescent="0.25">
      <c r="A65" s="17" t="s">
        <v>104</v>
      </c>
      <c r="B65" s="49">
        <f>'B3_Loop 1'!$E$76</f>
        <v>0</v>
      </c>
      <c r="C65" s="50">
        <f>'B3_Loop 1'!$H$76</f>
        <v>0</v>
      </c>
      <c r="D65" s="261"/>
      <c r="E65" s="137"/>
      <c r="F65" s="101"/>
      <c r="G65" s="101"/>
      <c r="H65" s="101"/>
      <c r="I65" s="101"/>
    </row>
    <row r="66" spans="1:11" x14ac:dyDescent="0.25">
      <c r="A66" s="17" t="s">
        <v>105</v>
      </c>
      <c r="B66" s="49">
        <f>'B3_Loop 1'!$E$76</f>
        <v>0</v>
      </c>
      <c r="C66" s="50">
        <f>'B3_Loop 1'!$H$76</f>
        <v>0</v>
      </c>
      <c r="D66" s="261"/>
      <c r="E66" s="137"/>
      <c r="F66" s="101"/>
      <c r="G66" s="101"/>
      <c r="H66" s="101"/>
      <c r="I66" s="101"/>
    </row>
    <row r="67" spans="1:11" x14ac:dyDescent="0.25">
      <c r="A67" s="17" t="s">
        <v>107</v>
      </c>
      <c r="B67" s="49">
        <f>'B3_Loop 1'!$E$76</f>
        <v>0</v>
      </c>
      <c r="C67" s="50">
        <f>'B3_Loop 1'!$H$76</f>
        <v>0</v>
      </c>
      <c r="D67" s="261"/>
      <c r="E67" s="137"/>
      <c r="F67" s="101"/>
      <c r="G67" s="101"/>
      <c r="H67" s="101"/>
      <c r="I67" s="101"/>
    </row>
    <row r="68" spans="1:11" ht="13.8" thickBot="1" x14ac:dyDescent="0.3">
      <c r="A68" s="18" t="s">
        <v>109</v>
      </c>
      <c r="B68" s="47">
        <f>'B3_Loop 1'!$E$76</f>
        <v>0</v>
      </c>
      <c r="C68" s="254">
        <f>'B3_Loop 1'!$H$76</f>
        <v>0</v>
      </c>
      <c r="D68" s="262"/>
      <c r="E68" s="137"/>
      <c r="F68" s="101"/>
      <c r="G68" s="101"/>
      <c r="H68" s="101"/>
      <c r="I68" s="101"/>
    </row>
    <row r="69" spans="1:11" s="7" customFormat="1" ht="13.8" thickBot="1" x14ac:dyDescent="0.3">
      <c r="A69" s="15" t="s">
        <v>2</v>
      </c>
      <c r="B69" s="51">
        <f>SUM(B37:B68)</f>
        <v>0</v>
      </c>
      <c r="C69" s="135">
        <f>SUM(C37:C68)</f>
        <v>0</v>
      </c>
      <c r="F69" s="113"/>
      <c r="G69" s="113"/>
      <c r="H69" s="113"/>
      <c r="I69" s="113"/>
    </row>
    <row r="70" spans="1:11" ht="14.4" customHeight="1" x14ac:dyDescent="0.25"/>
    <row r="71" spans="1:11" ht="14.4" customHeight="1" x14ac:dyDescent="0.25"/>
    <row r="73" spans="1:11" ht="27" customHeight="1" x14ac:dyDescent="0.25">
      <c r="A73" s="256" t="s">
        <v>112</v>
      </c>
      <c r="B73" s="256"/>
      <c r="C73" s="256"/>
      <c r="D73" s="256"/>
      <c r="E73" s="256"/>
      <c r="F73" s="256"/>
      <c r="G73" s="256"/>
      <c r="H73" s="256"/>
      <c r="I73" s="256"/>
      <c r="J73" s="256"/>
      <c r="K73" s="256"/>
    </row>
  </sheetData>
  <sheetProtection algorithmName="SHA-512" hashValue="VDE1cmkgKumOnDY5IPxK0BPoBiHmBzWDIhxlUam/qGLIlP6E01Sd5G+64DDbVvkzosROaH0koYSgQcWYI7uD5A==" saltValue="BUXqbT1zfZ+mtTFDh3tFnw==" spinCount="100000" sheet="1" objects="1" scenarios="1"/>
  <mergeCells count="5">
    <mergeCell ref="A73:K73"/>
    <mergeCell ref="D37:D44"/>
    <mergeCell ref="D45:D52"/>
    <mergeCell ref="D53:D60"/>
    <mergeCell ref="D61:D68"/>
  </mergeCells>
  <phoneticPr fontId="0" type="noConversion"/>
  <conditionalFormatting sqref="B27:B34">
    <cfRule type="containsErrors" dxfId="682" priority="3">
      <formula>ISERROR(B27)</formula>
    </cfRule>
  </conditionalFormatting>
  <conditionalFormatting sqref="B30">
    <cfRule type="beginsWith" dxfId="681" priority="10" operator="beginsWith" text="Need">
      <formula>LEFT(B30,LEN("Need"))="Need"</formula>
    </cfRule>
    <cfRule type="containsText" dxfId="680" priority="11" operator="containsText" text="OK">
      <formula>NOT(ISERROR(SEARCH("OK",B30)))</formula>
    </cfRule>
  </conditionalFormatting>
  <conditionalFormatting sqref="B31">
    <cfRule type="containsText" dxfId="679" priority="8" operator="containsText" text="FALSO">
      <formula>NOT(ISERROR(SEARCH("FALSO",B31)))</formula>
    </cfRule>
  </conditionalFormatting>
  <conditionalFormatting sqref="C30:E30">
    <cfRule type="containsErrors" dxfId="678" priority="6">
      <formula>ISERROR(C30)</formula>
    </cfRule>
  </conditionalFormatting>
  <conditionalFormatting sqref="C29:F32">
    <cfRule type="containsErrors" dxfId="677" priority="2">
      <formula>ISERROR(C29)</formula>
    </cfRule>
  </conditionalFormatting>
  <conditionalFormatting sqref="F28">
    <cfRule type="containsErrors" dxfId="676" priority="1">
      <formula>ISERROR(F28)</formula>
    </cfRule>
  </conditionalFormatting>
  <conditionalFormatting sqref="F32">
    <cfRule type="containsErrors" dxfId="675" priority="5">
      <formula>ISERROR(F32)</formula>
    </cfRule>
  </conditionalFormatting>
  <conditionalFormatting sqref="I29:L29">
    <cfRule type="containsErrors" dxfId="674" priority="7">
      <formula>ISERROR(I29)</formula>
    </cfRule>
    <cfRule type="cellIs" dxfId="673" priority="9" operator="lessThan">
      <formula>$B$11</formula>
    </cfRule>
  </conditionalFormatting>
  <conditionalFormatting sqref="L32">
    <cfRule type="containsErrors" dxfId="672" priority="4">
      <formula>ISERROR(L32)</formula>
    </cfRule>
  </conditionalFormatting>
  <dataValidations xWindow="184" yWindow="607" count="3">
    <dataValidation type="list" allowBlank="1" showInputMessage="1" showErrorMessage="1" sqref="A15" xr:uid="{22D0C525-6698-46AC-A84B-FFA8E44B380F}">
      <formula1>Centrales</formula1>
    </dataValidation>
    <dataValidation allowBlank="1" showInputMessage="1" showErrorMessage="1" promptTitle="Control panel batteries list" prompt="If control panel is changed, select the batteries according to new panel" sqref="A23" xr:uid="{77C3FB6E-311B-475A-A1B2-DFF192870393}"/>
    <dataValidation type="list" allowBlank="1" showInputMessage="1" showErrorMessage="1" sqref="A21 A17 A19" xr:uid="{E17A85BB-4F6C-47A2-B8D7-8904DA5B842B}">
      <formula1>Cajas_ampliación</formula1>
    </dataValidation>
  </dataValidations>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F37C8-0273-481C-B529-AD7CA72CCE52}">
  <sheetPr codeName="Hoja10">
    <pageSetUpPr fitToPage="1"/>
  </sheetPr>
  <dimension ref="A1:O110"/>
  <sheetViews>
    <sheetView zoomScale="120" zoomScaleNormal="120" workbookViewId="0">
      <pane ySplit="14" topLeftCell="A15" activePane="bottomLeft" state="frozen"/>
      <selection activeCell="A14" sqref="A14"/>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139</v>
      </c>
      <c r="B13" s="181"/>
      <c r="C13" s="181"/>
      <c r="D13" s="181"/>
      <c r="E13" s="181"/>
      <c r="F13" s="181"/>
      <c r="G13" s="181"/>
      <c r="H13" s="181"/>
      <c r="I13" s="182"/>
      <c r="J13" s="182"/>
      <c r="K13" s="182"/>
      <c r="L13" s="182"/>
      <c r="M13" s="183"/>
    </row>
    <row r="14" spans="1:15" s="161" customFormat="1" ht="13.8" thickBot="1" x14ac:dyDescent="0.3">
      <c r="A14" s="249" t="s">
        <v>0</v>
      </c>
      <c r="B14" s="250" t="s">
        <v>140</v>
      </c>
      <c r="C14" s="233" t="s">
        <v>1</v>
      </c>
      <c r="D14" s="233" t="s">
        <v>4</v>
      </c>
      <c r="E14" s="233" t="s">
        <v>4</v>
      </c>
      <c r="F14" s="233" t="s">
        <v>18</v>
      </c>
      <c r="G14" s="233" t="s">
        <v>5</v>
      </c>
      <c r="H14" s="233" t="s">
        <v>5</v>
      </c>
      <c r="I14" s="166" t="s">
        <v>143</v>
      </c>
      <c r="J14" s="166" t="s">
        <v>28</v>
      </c>
      <c r="K14" s="166" t="s">
        <v>29</v>
      </c>
      <c r="L14" s="166" t="s">
        <v>42</v>
      </c>
      <c r="M14" s="167" t="s">
        <v>43</v>
      </c>
    </row>
    <row r="15" spans="1:15" ht="26.4" x14ac:dyDescent="0.25">
      <c r="A15" s="168" t="str">
        <f>'[1]SC_Loop 1'!A15</f>
        <v>DOD-220A</v>
      </c>
      <c r="B15" s="189" t="str">
        <f>'[1]SC_Loop 1'!B15</f>
        <v>Addressable smoke detector</v>
      </c>
      <c r="C15" s="190"/>
      <c r="D15" s="251">
        <f>'[1]SC_Loop 1'!D15</f>
        <v>1.272E-4</v>
      </c>
      <c r="E15" s="191">
        <f>C15*D15</f>
        <v>0</v>
      </c>
      <c r="F15" s="235">
        <f>IF(C15&gt;10,10,C15)</f>
        <v>0</v>
      </c>
      <c r="G15" s="236">
        <f>'[1]SC_Loop 1'!G15</f>
        <v>3.6099999999999999E-3</v>
      </c>
      <c r="H15" s="191">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196">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196">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196">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196">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196">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196">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196">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196">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196">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196">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196">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196">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196">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196">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196">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196">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196">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196">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196">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196">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196">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196">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196">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196">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196">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196">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196">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196">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196">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196">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196">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196">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196">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196">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196">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196">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196">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196">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196">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196">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196">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196">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196">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196">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196">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196">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196">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196">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196">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196">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196">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196">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196">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196">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196">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196">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196">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196">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196">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0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l8GZf6Ex3QTT0dE4ZGZx0T+krm4VIf+Nr1LDSX05UBOH05ouchgk7pVIOSvd/VUYlOHqYzrWHDFkXNJXXwHI7Q==" saltValue="+vQF4kkjhADmWv/CB8kz4g==" spinCount="100000" sheet="1" objects="1" scenarios="1"/>
  <mergeCells count="5">
    <mergeCell ref="K7:M7"/>
    <mergeCell ref="H8:J9"/>
    <mergeCell ref="K8:L8"/>
    <mergeCell ref="K9:L9"/>
    <mergeCell ref="A110:M110"/>
  </mergeCells>
  <conditionalFormatting sqref="B89:J90">
    <cfRule type="containsErrors" dxfId="524" priority="5">
      <formula>ISERROR(B89)</formula>
    </cfRule>
  </conditionalFormatting>
  <conditionalFormatting sqref="B91:J91">
    <cfRule type="containsErrors" dxfId="523" priority="3">
      <formula>ISERROR(B91)</formula>
    </cfRule>
  </conditionalFormatting>
  <conditionalFormatting sqref="B95:J96">
    <cfRule type="containsErrors" dxfId="522" priority="4">
      <formula>ISERROR(B95)</formula>
    </cfRule>
  </conditionalFormatting>
  <conditionalFormatting sqref="B97:J97">
    <cfRule type="containsErrors" dxfId="521" priority="1">
      <formula>ISERROR(B97)</formula>
    </cfRule>
  </conditionalFormatting>
  <conditionalFormatting sqref="C106:C107">
    <cfRule type="cellIs" dxfId="520" priority="6" stopIfTrue="1" operator="equal">
      <formula>"FAIL"</formula>
    </cfRule>
  </conditionalFormatting>
  <conditionalFormatting sqref="K15:K75">
    <cfRule type="cellIs" dxfId="519" priority="10" operator="equal">
      <formula>0</formula>
    </cfRule>
  </conditionalFormatting>
  <conditionalFormatting sqref="M8:M9">
    <cfRule type="cellIs" dxfId="518" priority="24" stopIfTrue="1" operator="equal">
      <formula>"FAIL"</formula>
    </cfRule>
  </conditionalFormatting>
  <conditionalFormatting sqref="O34:O35">
    <cfRule type="expression" dxfId="517" priority="11" stopIfTrue="1">
      <formula>$C$39&gt;2</formula>
    </cfRule>
    <cfRule type="expression" dxfId="516" priority="12" stopIfTrue="1">
      <formula>$C$39&lt;3</formula>
    </cfRule>
  </conditionalFormatting>
  <conditionalFormatting sqref="O36:O37">
    <cfRule type="expression" dxfId="515" priority="26" stopIfTrue="1">
      <formula>$C$38&gt;4</formula>
    </cfRule>
    <cfRule type="expression" dxfId="514" priority="27" stopIfTrue="1">
      <formula>$C$38&lt;5</formula>
    </cfRule>
  </conditionalFormatting>
  <conditionalFormatting sqref="O38:O43">
    <cfRule type="expression" dxfId="513" priority="13" stopIfTrue="1">
      <formula>$C$39&gt;2</formula>
    </cfRule>
    <cfRule type="expression" dxfId="512" priority="14" stopIfTrue="1">
      <formula>$C$39&lt;3</formula>
    </cfRule>
  </conditionalFormatting>
  <conditionalFormatting sqref="O54">
    <cfRule type="expression" dxfId="511" priority="15" stopIfTrue="1">
      <formula>$C$39&gt;2</formula>
    </cfRule>
    <cfRule type="expression" dxfId="510" priority="16" stopIfTrue="1">
      <formula>$C$39&lt;3</formula>
    </cfRule>
  </conditionalFormatting>
  <conditionalFormatting sqref="O56">
    <cfRule type="expression" dxfId="509" priority="8" stopIfTrue="1">
      <formula>$C$39&gt;2</formula>
    </cfRule>
    <cfRule type="expression" dxfId="508" priority="9" stopIfTrue="1">
      <formula>$C$39&lt;3</formula>
    </cfRule>
  </conditionalFormatting>
  <conditionalFormatting sqref="O58:O64">
    <cfRule type="expression" dxfId="507" priority="28" stopIfTrue="1">
      <formula>$C$39&gt;2</formula>
    </cfRule>
    <cfRule type="expression" dxfId="506" priority="29" stopIfTrue="1">
      <formula>$C$39&lt;3</formula>
    </cfRule>
  </conditionalFormatting>
  <conditionalFormatting sqref="O67:O68">
    <cfRule type="expression" dxfId="505" priority="17" stopIfTrue="1">
      <formula>$C$38&gt;4</formula>
    </cfRule>
    <cfRule type="expression" dxfId="504"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112B8-B5B7-4645-8A15-B7F71824A80B}">
  <sheetPr codeName="Hoja11">
    <pageSetUpPr fitToPage="1"/>
  </sheetPr>
  <dimension ref="A1:O110"/>
  <sheetViews>
    <sheetView zoomScale="120" zoomScaleNormal="120" workbookViewId="0">
      <pane ySplit="14" topLeftCell="A15" activePane="bottomLeft" state="frozen"/>
      <selection activeCell="A14" sqref="A14"/>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159</v>
      </c>
      <c r="B13" s="181"/>
      <c r="C13" s="181"/>
      <c r="D13" s="181"/>
      <c r="E13" s="181"/>
      <c r="F13" s="181"/>
      <c r="G13" s="181"/>
      <c r="H13" s="181"/>
      <c r="I13" s="182"/>
      <c r="J13" s="182"/>
      <c r="K13" s="182"/>
      <c r="L13" s="182"/>
      <c r="M13" s="183"/>
    </row>
    <row r="14" spans="1:15" s="161" customFormat="1" ht="13.8" thickBot="1" x14ac:dyDescent="0.3">
      <c r="A14" s="184" t="s">
        <v>0</v>
      </c>
      <c r="B14" s="185" t="s">
        <v>140</v>
      </c>
      <c r="C14" s="186" t="s">
        <v>1</v>
      </c>
      <c r="D14" s="186" t="s">
        <v>4</v>
      </c>
      <c r="E14" s="186" t="s">
        <v>4</v>
      </c>
      <c r="F14" s="186" t="s">
        <v>18</v>
      </c>
      <c r="G14" s="233" t="s">
        <v>5</v>
      </c>
      <c r="H14" s="186" t="s">
        <v>5</v>
      </c>
      <c r="I14" s="187" t="s">
        <v>143</v>
      </c>
      <c r="J14" s="187" t="s">
        <v>28</v>
      </c>
      <c r="K14" s="187" t="s">
        <v>29</v>
      </c>
      <c r="L14" s="187" t="s">
        <v>42</v>
      </c>
      <c r="M14" s="188"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237">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238">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238">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238">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238">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238">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238">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238">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238">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238">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238">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238">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238">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238">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238">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238">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238">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238">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238">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238">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238">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238">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238">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238">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238">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238">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238">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238">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238">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238">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238">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238">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238">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238">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238">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238">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238">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238">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238">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238">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238">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238">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238">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238">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238">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238">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238">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238">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238">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238">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238">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238">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238">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238">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238">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238">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238">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238">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238">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238">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4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mlAh0lyd7RTMxSK9E/LjvJ56B1Et6LbqnBwowZRP4BuCE0VNfwhjj14wEeQLpVzkKJT0U5VuQp2dEaPIRdPaIg==" saltValue="zd9YfFSfjPq9+Gq+9RRSFA==" spinCount="100000" sheet="1" objects="1" scenarios="1"/>
  <mergeCells count="5">
    <mergeCell ref="K7:M7"/>
    <mergeCell ref="H8:J9"/>
    <mergeCell ref="K8:L8"/>
    <mergeCell ref="K9:L9"/>
    <mergeCell ref="A110:M110"/>
  </mergeCells>
  <conditionalFormatting sqref="B89:J90">
    <cfRule type="containsErrors" dxfId="503" priority="5">
      <formula>ISERROR(B89)</formula>
    </cfRule>
  </conditionalFormatting>
  <conditionalFormatting sqref="B91:J91">
    <cfRule type="containsErrors" dxfId="502" priority="3">
      <formula>ISERROR(B91)</formula>
    </cfRule>
  </conditionalFormatting>
  <conditionalFormatting sqref="B95:J96">
    <cfRule type="containsErrors" dxfId="501" priority="4">
      <formula>ISERROR(B95)</formula>
    </cfRule>
  </conditionalFormatting>
  <conditionalFormatting sqref="B97:J97">
    <cfRule type="containsErrors" dxfId="500" priority="1">
      <formula>ISERROR(B97)</formula>
    </cfRule>
  </conditionalFormatting>
  <conditionalFormatting sqref="C106:C107">
    <cfRule type="cellIs" dxfId="499" priority="6" stopIfTrue="1" operator="equal">
      <formula>"FAIL"</formula>
    </cfRule>
  </conditionalFormatting>
  <conditionalFormatting sqref="K15:K75">
    <cfRule type="cellIs" dxfId="498" priority="10" operator="equal">
      <formula>0</formula>
    </cfRule>
  </conditionalFormatting>
  <conditionalFormatting sqref="M8:M9">
    <cfRule type="cellIs" dxfId="497" priority="24" stopIfTrue="1" operator="equal">
      <formula>"FAIL"</formula>
    </cfRule>
  </conditionalFormatting>
  <conditionalFormatting sqref="O34:O35">
    <cfRule type="expression" dxfId="496" priority="11" stopIfTrue="1">
      <formula>$C$39&gt;2</formula>
    </cfRule>
    <cfRule type="expression" dxfId="495" priority="12" stopIfTrue="1">
      <formula>$C$39&lt;3</formula>
    </cfRule>
  </conditionalFormatting>
  <conditionalFormatting sqref="O36:O37">
    <cfRule type="expression" dxfId="494" priority="26" stopIfTrue="1">
      <formula>$C$38&gt;4</formula>
    </cfRule>
    <cfRule type="expression" dxfId="493" priority="27" stopIfTrue="1">
      <formula>$C$38&lt;5</formula>
    </cfRule>
  </conditionalFormatting>
  <conditionalFormatting sqref="O38:O43">
    <cfRule type="expression" dxfId="492" priority="13" stopIfTrue="1">
      <formula>$C$39&gt;2</formula>
    </cfRule>
    <cfRule type="expression" dxfId="491" priority="14" stopIfTrue="1">
      <formula>$C$39&lt;3</formula>
    </cfRule>
  </conditionalFormatting>
  <conditionalFormatting sqref="O54">
    <cfRule type="expression" dxfId="490" priority="15" stopIfTrue="1">
      <formula>$C$39&gt;2</formula>
    </cfRule>
    <cfRule type="expression" dxfId="489" priority="16" stopIfTrue="1">
      <formula>$C$39&lt;3</formula>
    </cfRule>
  </conditionalFormatting>
  <conditionalFormatting sqref="O56">
    <cfRule type="expression" dxfId="488" priority="8" stopIfTrue="1">
      <formula>$C$39&gt;2</formula>
    </cfRule>
    <cfRule type="expression" dxfId="487" priority="9" stopIfTrue="1">
      <formula>$C$39&lt;3</formula>
    </cfRule>
  </conditionalFormatting>
  <conditionalFormatting sqref="O58:O64">
    <cfRule type="expression" dxfId="486" priority="28" stopIfTrue="1">
      <formula>$C$39&gt;2</formula>
    </cfRule>
    <cfRule type="expression" dxfId="485" priority="29" stopIfTrue="1">
      <formula>$C$39&lt;3</formula>
    </cfRule>
  </conditionalFormatting>
  <conditionalFormatting sqref="O67:O68">
    <cfRule type="expression" dxfId="484" priority="17" stopIfTrue="1">
      <formula>$C$38&gt;4</formula>
    </cfRule>
    <cfRule type="expression" dxfId="483"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ACC74-36CD-4FAA-A7DC-3671519F0B23}">
  <sheetPr codeName="Hoja12">
    <pageSetUpPr fitToPage="1"/>
  </sheetPr>
  <dimension ref="A1:O110"/>
  <sheetViews>
    <sheetView zoomScale="120" zoomScaleNormal="120" workbookViewId="0">
      <pane ySplit="14" topLeftCell="A15" activePane="bottomLeft" state="frozen"/>
      <selection activeCell="A14" sqref="A14"/>
      <selection pane="bottomLeft" activeCell="N18" sqref="N18"/>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160</v>
      </c>
      <c r="B13" s="181"/>
      <c r="C13" s="181"/>
      <c r="D13" s="181"/>
      <c r="E13" s="181"/>
      <c r="F13" s="181"/>
      <c r="G13" s="181"/>
      <c r="H13" s="181"/>
      <c r="I13" s="182"/>
      <c r="J13" s="182"/>
      <c r="K13" s="182"/>
      <c r="L13" s="182"/>
      <c r="M13" s="183"/>
    </row>
    <row r="14" spans="1:15" s="161" customFormat="1" ht="13.8" thickBot="1" x14ac:dyDescent="0.3">
      <c r="A14" s="184" t="s">
        <v>0</v>
      </c>
      <c r="B14" s="185" t="s">
        <v>140</v>
      </c>
      <c r="C14" s="186" t="s">
        <v>1</v>
      </c>
      <c r="D14" s="186" t="s">
        <v>4</v>
      </c>
      <c r="E14" s="186" t="s">
        <v>4</v>
      </c>
      <c r="F14" s="186" t="s">
        <v>18</v>
      </c>
      <c r="G14" s="233" t="s">
        <v>5</v>
      </c>
      <c r="H14" s="186" t="s">
        <v>5</v>
      </c>
      <c r="I14" s="187" t="s">
        <v>143</v>
      </c>
      <c r="J14" s="187" t="s">
        <v>28</v>
      </c>
      <c r="K14" s="187" t="s">
        <v>29</v>
      </c>
      <c r="L14" s="187" t="s">
        <v>42</v>
      </c>
      <c r="M14" s="188"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237">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238">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238">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238">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238">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238">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238">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238">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238">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238">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238">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238">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238">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238">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238">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238">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238">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238">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238">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238">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238">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238">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238">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238">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238">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238">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238">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238">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238">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238">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238">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238">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238">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238">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238">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238">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238">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238">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238">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238">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238">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238">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238">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238">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238">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238">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238">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238">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238">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238">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238">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238">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238">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238">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238">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238">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238">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238">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238">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238">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4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Hbpg4Tl9lZmSt/rsEOgsDqDJe5ejOQNQB8y6JiEc+o/uE0omsMOPkgoEedPfJcfHJenAhx2wujx/q8cWBNqH5Q==" saltValue="qUzyYBFS4eRDWR07qdT48A==" spinCount="100000" sheet="1" objects="1" scenarios="1"/>
  <mergeCells count="5">
    <mergeCell ref="K7:M7"/>
    <mergeCell ref="H8:J9"/>
    <mergeCell ref="K8:L8"/>
    <mergeCell ref="K9:L9"/>
    <mergeCell ref="A110:M110"/>
  </mergeCells>
  <conditionalFormatting sqref="B89:J90">
    <cfRule type="containsErrors" dxfId="482" priority="5">
      <formula>ISERROR(B89)</formula>
    </cfRule>
  </conditionalFormatting>
  <conditionalFormatting sqref="B91:J91">
    <cfRule type="containsErrors" dxfId="481" priority="3">
      <formula>ISERROR(B91)</formula>
    </cfRule>
  </conditionalFormatting>
  <conditionalFormatting sqref="B95:J96">
    <cfRule type="containsErrors" dxfId="480" priority="4">
      <formula>ISERROR(B95)</formula>
    </cfRule>
  </conditionalFormatting>
  <conditionalFormatting sqref="B97:J97">
    <cfRule type="containsErrors" dxfId="479" priority="1">
      <formula>ISERROR(B97)</formula>
    </cfRule>
  </conditionalFormatting>
  <conditionalFormatting sqref="C106:C107">
    <cfRule type="cellIs" dxfId="478" priority="6" stopIfTrue="1" operator="equal">
      <formula>"FAIL"</formula>
    </cfRule>
  </conditionalFormatting>
  <conditionalFormatting sqref="K15:K75">
    <cfRule type="cellIs" dxfId="477" priority="10" operator="equal">
      <formula>0</formula>
    </cfRule>
  </conditionalFormatting>
  <conditionalFormatting sqref="M8:M9">
    <cfRule type="cellIs" dxfId="476" priority="24" stopIfTrue="1" operator="equal">
      <formula>"FAIL"</formula>
    </cfRule>
  </conditionalFormatting>
  <conditionalFormatting sqref="O34:O35">
    <cfRule type="expression" dxfId="475" priority="11" stopIfTrue="1">
      <formula>$C$39&gt;2</formula>
    </cfRule>
    <cfRule type="expression" dxfId="474" priority="12" stopIfTrue="1">
      <formula>$C$39&lt;3</formula>
    </cfRule>
  </conditionalFormatting>
  <conditionalFormatting sqref="O36:O37">
    <cfRule type="expression" dxfId="473" priority="26" stopIfTrue="1">
      <formula>$C$38&gt;4</formula>
    </cfRule>
    <cfRule type="expression" dxfId="472" priority="27" stopIfTrue="1">
      <formula>$C$38&lt;5</formula>
    </cfRule>
  </conditionalFormatting>
  <conditionalFormatting sqref="O38:O43">
    <cfRule type="expression" dxfId="471" priority="13" stopIfTrue="1">
      <formula>$C$39&gt;2</formula>
    </cfRule>
    <cfRule type="expression" dxfId="470" priority="14" stopIfTrue="1">
      <formula>$C$39&lt;3</formula>
    </cfRule>
  </conditionalFormatting>
  <conditionalFormatting sqref="O54">
    <cfRule type="expression" dxfId="469" priority="15" stopIfTrue="1">
      <formula>$C$39&gt;2</formula>
    </cfRule>
    <cfRule type="expression" dxfId="468" priority="16" stopIfTrue="1">
      <formula>$C$39&lt;3</formula>
    </cfRule>
  </conditionalFormatting>
  <conditionalFormatting sqref="O56">
    <cfRule type="expression" dxfId="467" priority="8" stopIfTrue="1">
      <formula>$C$39&gt;2</formula>
    </cfRule>
    <cfRule type="expression" dxfId="466" priority="9" stopIfTrue="1">
      <formula>$C$39&lt;3</formula>
    </cfRule>
  </conditionalFormatting>
  <conditionalFormatting sqref="O58:O64">
    <cfRule type="expression" dxfId="465" priority="28" stopIfTrue="1">
      <formula>$C$39&gt;2</formula>
    </cfRule>
    <cfRule type="expression" dxfId="464" priority="29" stopIfTrue="1">
      <formula>$C$39&lt;3</formula>
    </cfRule>
  </conditionalFormatting>
  <conditionalFormatting sqref="O67:O68">
    <cfRule type="expression" dxfId="463" priority="17" stopIfTrue="1">
      <formula>$C$38&gt;4</formula>
    </cfRule>
    <cfRule type="expression" dxfId="462"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42A4F-AD75-4DDB-A4AE-22017D422C22}">
  <sheetPr codeName="Hoja13">
    <pageSetUpPr fitToPage="1"/>
  </sheetPr>
  <dimension ref="A1:O110"/>
  <sheetViews>
    <sheetView zoomScale="120" zoomScaleNormal="120" workbookViewId="0">
      <pane ySplit="14" topLeftCell="A50" activePane="bottomLeft" state="frozen"/>
      <selection activeCell="A14" sqref="A14"/>
      <selection pane="bottomLeft" activeCell="C50" sqref="C50"/>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243">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244"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161</v>
      </c>
      <c r="B13" s="181"/>
      <c r="C13" s="181"/>
      <c r="D13" s="181"/>
      <c r="E13" s="181"/>
      <c r="F13" s="181"/>
      <c r="G13" s="181"/>
      <c r="H13" s="181"/>
      <c r="I13" s="182"/>
      <c r="J13" s="182"/>
      <c r="K13" s="182"/>
      <c r="L13" s="182"/>
      <c r="M13" s="183"/>
    </row>
    <row r="14" spans="1:15" s="161" customFormat="1" ht="13.8" thickBot="1" x14ac:dyDescent="0.3">
      <c r="A14" s="184" t="s">
        <v>0</v>
      </c>
      <c r="B14" s="185" t="s">
        <v>140</v>
      </c>
      <c r="C14" s="186" t="s">
        <v>1</v>
      </c>
      <c r="D14" s="186" t="s">
        <v>4</v>
      </c>
      <c r="E14" s="186" t="s">
        <v>4</v>
      </c>
      <c r="F14" s="186" t="s">
        <v>18</v>
      </c>
      <c r="G14" s="233" t="s">
        <v>5</v>
      </c>
      <c r="H14" s="186" t="s">
        <v>5</v>
      </c>
      <c r="I14" s="187" t="s">
        <v>143</v>
      </c>
      <c r="J14" s="187" t="s">
        <v>28</v>
      </c>
      <c r="K14" s="187" t="s">
        <v>29</v>
      </c>
      <c r="L14" s="187" t="s">
        <v>42</v>
      </c>
      <c r="M14" s="188"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237">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238">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238">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238">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238">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238">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238">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238">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238">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238">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238">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238">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238">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238">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238">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238">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238">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238">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238">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238">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238">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238">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238">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238">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238">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238">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238">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238">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238">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238">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238">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238">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238">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238">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238">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238">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238">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238">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238">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238">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238">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238">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238">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238">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238">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238">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238">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238">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238">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238">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238">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238">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238">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238">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238">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238">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238">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238">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238">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238">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4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vjRpx5bYIODoott9neLXVVJ6CLpMCy11p8BK41jP4BS337QjfZ7aUCsSme/LTYORiq3iRSFOkUYPM8A5KkJJ2w==" saltValue="SwcA4NMxzFBuavr0AVvs9g==" spinCount="100000" sheet="1" objects="1" scenarios="1"/>
  <mergeCells count="5">
    <mergeCell ref="K7:M7"/>
    <mergeCell ref="H8:J9"/>
    <mergeCell ref="K8:L8"/>
    <mergeCell ref="K9:L9"/>
    <mergeCell ref="A110:M110"/>
  </mergeCells>
  <conditionalFormatting sqref="B89:J90">
    <cfRule type="containsErrors" dxfId="461" priority="5">
      <formula>ISERROR(B89)</formula>
    </cfRule>
  </conditionalFormatting>
  <conditionalFormatting sqref="B91:J91">
    <cfRule type="containsErrors" dxfId="460" priority="3">
      <formula>ISERROR(B91)</formula>
    </cfRule>
  </conditionalFormatting>
  <conditionalFormatting sqref="B95:J96">
    <cfRule type="containsErrors" dxfId="459" priority="4">
      <formula>ISERROR(B95)</formula>
    </cfRule>
  </conditionalFormatting>
  <conditionalFormatting sqref="B97:J97">
    <cfRule type="containsErrors" dxfId="458" priority="1">
      <formula>ISERROR(B97)</formula>
    </cfRule>
  </conditionalFormatting>
  <conditionalFormatting sqref="C106:C107">
    <cfRule type="cellIs" dxfId="457" priority="6" stopIfTrue="1" operator="equal">
      <formula>"FAIL"</formula>
    </cfRule>
  </conditionalFormatting>
  <conditionalFormatting sqref="K15:K75">
    <cfRule type="cellIs" dxfId="456" priority="10" operator="equal">
      <formula>0</formula>
    </cfRule>
  </conditionalFormatting>
  <conditionalFormatting sqref="M8:M9">
    <cfRule type="cellIs" dxfId="455" priority="24" stopIfTrue="1" operator="equal">
      <formula>"FAIL"</formula>
    </cfRule>
  </conditionalFormatting>
  <conditionalFormatting sqref="O34:O35">
    <cfRule type="expression" dxfId="454" priority="11" stopIfTrue="1">
      <formula>$C$39&gt;2</formula>
    </cfRule>
    <cfRule type="expression" dxfId="453" priority="12" stopIfTrue="1">
      <formula>$C$39&lt;3</formula>
    </cfRule>
  </conditionalFormatting>
  <conditionalFormatting sqref="O36:O37">
    <cfRule type="expression" dxfId="452" priority="26" stopIfTrue="1">
      <formula>$C$38&gt;4</formula>
    </cfRule>
    <cfRule type="expression" dxfId="451" priority="27" stopIfTrue="1">
      <formula>$C$38&lt;5</formula>
    </cfRule>
  </conditionalFormatting>
  <conditionalFormatting sqref="O38:O43">
    <cfRule type="expression" dxfId="450" priority="13" stopIfTrue="1">
      <formula>$C$39&gt;2</formula>
    </cfRule>
    <cfRule type="expression" dxfId="449" priority="14" stopIfTrue="1">
      <formula>$C$39&lt;3</formula>
    </cfRule>
  </conditionalFormatting>
  <conditionalFormatting sqref="O54">
    <cfRule type="expression" dxfId="448" priority="15" stopIfTrue="1">
      <formula>$C$39&gt;2</formula>
    </cfRule>
    <cfRule type="expression" dxfId="447" priority="16" stopIfTrue="1">
      <formula>$C$39&lt;3</formula>
    </cfRule>
  </conditionalFormatting>
  <conditionalFormatting sqref="O56">
    <cfRule type="expression" dxfId="446" priority="8" stopIfTrue="1">
      <formula>$C$39&gt;2</formula>
    </cfRule>
    <cfRule type="expression" dxfId="445" priority="9" stopIfTrue="1">
      <formula>$C$39&lt;3</formula>
    </cfRule>
  </conditionalFormatting>
  <conditionalFormatting sqref="O58:O64">
    <cfRule type="expression" dxfId="444" priority="28" stopIfTrue="1">
      <formula>$C$39&gt;2</formula>
    </cfRule>
    <cfRule type="expression" dxfId="443" priority="29" stopIfTrue="1">
      <formula>$C$39&lt;3</formula>
    </cfRule>
  </conditionalFormatting>
  <conditionalFormatting sqref="O67:O68">
    <cfRule type="expression" dxfId="442" priority="17" stopIfTrue="1">
      <formula>$C$38&gt;4</formula>
    </cfRule>
    <cfRule type="expression" dxfId="441"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AE52F-61D8-4E8A-A6E9-25959AB202A0}">
  <sheetPr codeName="Hoja14">
    <pageSetUpPr fitToPage="1"/>
  </sheetPr>
  <dimension ref="A1:O110"/>
  <sheetViews>
    <sheetView zoomScale="120" zoomScaleNormal="120" workbookViewId="0">
      <pane ySplit="14" topLeftCell="A15" activePane="bottomLeft" state="frozen"/>
      <selection activeCell="A14" sqref="A14"/>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162</v>
      </c>
      <c r="B13" s="181"/>
      <c r="C13" s="181"/>
      <c r="D13" s="181"/>
      <c r="E13" s="181"/>
      <c r="F13" s="181"/>
      <c r="G13" s="181"/>
      <c r="H13" s="181"/>
      <c r="I13" s="182"/>
      <c r="J13" s="182"/>
      <c r="K13" s="182"/>
      <c r="L13" s="182"/>
      <c r="M13" s="183"/>
    </row>
    <row r="14" spans="1:15" s="161" customFormat="1" ht="13.8" thickBot="1" x14ac:dyDescent="0.3">
      <c r="A14" s="184" t="s">
        <v>0</v>
      </c>
      <c r="B14" s="185" t="s">
        <v>140</v>
      </c>
      <c r="C14" s="186" t="s">
        <v>1</v>
      </c>
      <c r="D14" s="186" t="s">
        <v>4</v>
      </c>
      <c r="E14" s="186" t="s">
        <v>4</v>
      </c>
      <c r="F14" s="186" t="s">
        <v>18</v>
      </c>
      <c r="G14" s="233" t="s">
        <v>5</v>
      </c>
      <c r="H14" s="186" t="s">
        <v>5</v>
      </c>
      <c r="I14" s="187" t="s">
        <v>143</v>
      </c>
      <c r="J14" s="187" t="s">
        <v>28</v>
      </c>
      <c r="K14" s="187" t="s">
        <v>29</v>
      </c>
      <c r="L14" s="187" t="s">
        <v>42</v>
      </c>
      <c r="M14" s="188"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191">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196">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196">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196">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196">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196">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196">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196">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196">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196">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196">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196">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196">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196">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196">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196">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196">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196">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196">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196">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196">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196">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196">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196">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196">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196">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196">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196">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196">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196">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196">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196">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196">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196">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196">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196">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196">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196">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196">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196">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196">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196">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196">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196">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196">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196">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196">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196">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196">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196">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196">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196">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196">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196">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196">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196">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196">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196">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196">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196">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0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VemDTRfFr76LxsKJ8N7UEX3nTCod9c9rRMN4ABjCy7McHPd2wtL90PT82P/O/rbp+xbQrmuMQj9HxpDswCQ36A==" saltValue="Vox+Sp5TfXy6eg00yVMp+w==" spinCount="100000" sheet="1" objects="1" scenarios="1"/>
  <mergeCells count="5">
    <mergeCell ref="K7:M7"/>
    <mergeCell ref="H8:J9"/>
    <mergeCell ref="K8:L8"/>
    <mergeCell ref="K9:L9"/>
    <mergeCell ref="A110:M110"/>
  </mergeCells>
  <conditionalFormatting sqref="B89:J90">
    <cfRule type="containsErrors" dxfId="440" priority="5">
      <formula>ISERROR(B89)</formula>
    </cfRule>
  </conditionalFormatting>
  <conditionalFormatting sqref="B91:J91">
    <cfRule type="containsErrors" dxfId="439" priority="3">
      <formula>ISERROR(B91)</formula>
    </cfRule>
  </conditionalFormatting>
  <conditionalFormatting sqref="B95:J96">
    <cfRule type="containsErrors" dxfId="438" priority="4">
      <formula>ISERROR(B95)</formula>
    </cfRule>
  </conditionalFormatting>
  <conditionalFormatting sqref="B97:J97">
    <cfRule type="containsErrors" dxfId="437" priority="1">
      <formula>ISERROR(B97)</formula>
    </cfRule>
  </conditionalFormatting>
  <conditionalFormatting sqref="C106:C107">
    <cfRule type="cellIs" dxfId="436" priority="6" stopIfTrue="1" operator="equal">
      <formula>"FAIL"</formula>
    </cfRule>
  </conditionalFormatting>
  <conditionalFormatting sqref="K15:K75">
    <cfRule type="cellIs" dxfId="435" priority="10" operator="equal">
      <formula>0</formula>
    </cfRule>
  </conditionalFormatting>
  <conditionalFormatting sqref="M8:M9">
    <cfRule type="cellIs" dxfId="434" priority="24" stopIfTrue="1" operator="equal">
      <formula>"FAIL"</formula>
    </cfRule>
  </conditionalFormatting>
  <conditionalFormatting sqref="O34:O35">
    <cfRule type="expression" dxfId="433" priority="11" stopIfTrue="1">
      <formula>$C$39&gt;2</formula>
    </cfRule>
    <cfRule type="expression" dxfId="432" priority="12" stopIfTrue="1">
      <formula>$C$39&lt;3</formula>
    </cfRule>
  </conditionalFormatting>
  <conditionalFormatting sqref="O36:O37">
    <cfRule type="expression" dxfId="431" priority="26" stopIfTrue="1">
      <formula>$C$38&gt;4</formula>
    </cfRule>
    <cfRule type="expression" dxfId="430" priority="27" stopIfTrue="1">
      <formula>$C$38&lt;5</formula>
    </cfRule>
  </conditionalFormatting>
  <conditionalFormatting sqref="O38:O43">
    <cfRule type="expression" dxfId="429" priority="13" stopIfTrue="1">
      <formula>$C$39&gt;2</formula>
    </cfRule>
    <cfRule type="expression" dxfId="428" priority="14" stopIfTrue="1">
      <formula>$C$39&lt;3</formula>
    </cfRule>
  </conditionalFormatting>
  <conditionalFormatting sqref="O54">
    <cfRule type="expression" dxfId="427" priority="15" stopIfTrue="1">
      <formula>$C$39&gt;2</formula>
    </cfRule>
    <cfRule type="expression" dxfId="426" priority="16" stopIfTrue="1">
      <formula>$C$39&lt;3</formula>
    </cfRule>
  </conditionalFormatting>
  <conditionalFormatting sqref="O56">
    <cfRule type="expression" dxfId="425" priority="8" stopIfTrue="1">
      <formula>$C$39&gt;2</formula>
    </cfRule>
    <cfRule type="expression" dxfId="424" priority="9" stopIfTrue="1">
      <formula>$C$39&lt;3</formula>
    </cfRule>
  </conditionalFormatting>
  <conditionalFormatting sqref="O58:O64">
    <cfRule type="expression" dxfId="423" priority="28" stopIfTrue="1">
      <formula>$C$39&gt;2</formula>
    </cfRule>
    <cfRule type="expression" dxfId="422" priority="29" stopIfTrue="1">
      <formula>$C$39&lt;3</formula>
    </cfRule>
  </conditionalFormatting>
  <conditionalFormatting sqref="O67:O68">
    <cfRule type="expression" dxfId="421" priority="17" stopIfTrue="1">
      <formula>$C$38&gt;4</formula>
    </cfRule>
    <cfRule type="expression" dxfId="420"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D7F6A-A4DC-4995-A4EE-EE6FABD037C7}">
  <sheetPr codeName="Hoja15">
    <pageSetUpPr fitToPage="1"/>
  </sheetPr>
  <dimension ref="A1:O110"/>
  <sheetViews>
    <sheetView zoomScale="120" zoomScaleNormal="120" workbookViewId="0">
      <pane ySplit="14" topLeftCell="A15" activePane="bottomLeft" state="frozen"/>
      <selection activeCell="A14" sqref="A14"/>
      <selection pane="bottomLeft" activeCell="E15" sqref="E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245" t="s">
        <v>163</v>
      </c>
      <c r="B13" s="246"/>
      <c r="C13" s="246"/>
      <c r="D13" s="246"/>
      <c r="E13" s="246"/>
      <c r="F13" s="246"/>
      <c r="G13" s="246"/>
      <c r="H13" s="246"/>
      <c r="I13" s="247"/>
      <c r="J13" s="247"/>
      <c r="K13" s="247"/>
      <c r="L13" s="247"/>
      <c r="M13" s="248"/>
    </row>
    <row r="14" spans="1:15" s="161" customFormat="1" ht="13.8" thickBot="1" x14ac:dyDescent="0.3">
      <c r="A14" s="249" t="s">
        <v>0</v>
      </c>
      <c r="B14" s="250" t="s">
        <v>140</v>
      </c>
      <c r="C14" s="233" t="s">
        <v>1</v>
      </c>
      <c r="D14" s="233" t="s">
        <v>4</v>
      </c>
      <c r="E14" s="233" t="s">
        <v>4</v>
      </c>
      <c r="F14" s="233" t="s">
        <v>18</v>
      </c>
      <c r="G14" s="233" t="s">
        <v>5</v>
      </c>
      <c r="H14" s="233" t="s">
        <v>5</v>
      </c>
      <c r="I14" s="166" t="s">
        <v>143</v>
      </c>
      <c r="J14" s="166" t="s">
        <v>28</v>
      </c>
      <c r="K14" s="166" t="s">
        <v>29</v>
      </c>
      <c r="L14" s="166" t="s">
        <v>42</v>
      </c>
      <c r="M14" s="167"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191">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196">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196">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196">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196">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196">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196">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196">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196">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196">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196">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196">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196">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196">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196">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196">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196">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196">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196">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196">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196">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196">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196">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196">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196">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196">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196">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196">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196">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196">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196">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196">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196">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196">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196">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196">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196">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196">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196">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196">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196">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196">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196">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196">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196">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196">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196">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196">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196">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196">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196">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196">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196">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196">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196">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196">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196">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196">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196">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196">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0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l0dAeZ8KJaeCWuq6UvU1t0ANXA1HQQDrCkLQ1GUoxi/TG+Ex2OI9WDxKV6sI2UykDGL+RQE7TII1bBn+phhQVg==" saltValue="kHpO7GYtl6gu/+X1UllHiQ==" spinCount="100000" sheet="1" objects="1" scenarios="1"/>
  <mergeCells count="5">
    <mergeCell ref="K7:M7"/>
    <mergeCell ref="H8:J9"/>
    <mergeCell ref="K8:L8"/>
    <mergeCell ref="K9:L9"/>
    <mergeCell ref="A110:M110"/>
  </mergeCells>
  <conditionalFormatting sqref="B89:J90">
    <cfRule type="containsErrors" dxfId="419" priority="5">
      <formula>ISERROR(B89)</formula>
    </cfRule>
  </conditionalFormatting>
  <conditionalFormatting sqref="B91:J91">
    <cfRule type="containsErrors" dxfId="418" priority="3">
      <formula>ISERROR(B91)</formula>
    </cfRule>
  </conditionalFormatting>
  <conditionalFormatting sqref="B95:J96">
    <cfRule type="containsErrors" dxfId="417" priority="4">
      <formula>ISERROR(B95)</formula>
    </cfRule>
  </conditionalFormatting>
  <conditionalFormatting sqref="B97:J97">
    <cfRule type="containsErrors" dxfId="416" priority="1">
      <formula>ISERROR(B97)</formula>
    </cfRule>
  </conditionalFormatting>
  <conditionalFormatting sqref="C106:C107">
    <cfRule type="cellIs" dxfId="415" priority="6" stopIfTrue="1" operator="equal">
      <formula>"FAIL"</formula>
    </cfRule>
  </conditionalFormatting>
  <conditionalFormatting sqref="K15:K75">
    <cfRule type="cellIs" dxfId="414" priority="10" operator="equal">
      <formula>0</formula>
    </cfRule>
  </conditionalFormatting>
  <conditionalFormatting sqref="M8:M9">
    <cfRule type="cellIs" dxfId="413" priority="24" stopIfTrue="1" operator="equal">
      <formula>"FAIL"</formula>
    </cfRule>
  </conditionalFormatting>
  <conditionalFormatting sqref="O34:O35">
    <cfRule type="expression" dxfId="412" priority="11" stopIfTrue="1">
      <formula>$C$39&gt;2</formula>
    </cfRule>
    <cfRule type="expression" dxfId="411" priority="12" stopIfTrue="1">
      <formula>$C$39&lt;3</formula>
    </cfRule>
  </conditionalFormatting>
  <conditionalFormatting sqref="O36:O37">
    <cfRule type="expression" dxfId="410" priority="26" stopIfTrue="1">
      <formula>$C$38&gt;4</formula>
    </cfRule>
    <cfRule type="expression" dxfId="409" priority="27" stopIfTrue="1">
      <formula>$C$38&lt;5</formula>
    </cfRule>
  </conditionalFormatting>
  <conditionalFormatting sqref="O38:O43">
    <cfRule type="expression" dxfId="408" priority="13" stopIfTrue="1">
      <formula>$C$39&gt;2</formula>
    </cfRule>
    <cfRule type="expression" dxfId="407" priority="14" stopIfTrue="1">
      <formula>$C$39&lt;3</formula>
    </cfRule>
  </conditionalFormatting>
  <conditionalFormatting sqref="O54">
    <cfRule type="expression" dxfId="406" priority="15" stopIfTrue="1">
      <formula>$C$39&gt;2</formula>
    </cfRule>
    <cfRule type="expression" dxfId="405" priority="16" stopIfTrue="1">
      <formula>$C$39&lt;3</formula>
    </cfRule>
  </conditionalFormatting>
  <conditionalFormatting sqref="O56">
    <cfRule type="expression" dxfId="404" priority="8" stopIfTrue="1">
      <formula>$C$39&gt;2</formula>
    </cfRule>
    <cfRule type="expression" dxfId="403" priority="9" stopIfTrue="1">
      <formula>$C$39&lt;3</formula>
    </cfRule>
  </conditionalFormatting>
  <conditionalFormatting sqref="O58:O64">
    <cfRule type="expression" dxfId="402" priority="28" stopIfTrue="1">
      <formula>$C$39&gt;2</formula>
    </cfRule>
    <cfRule type="expression" dxfId="401" priority="29" stopIfTrue="1">
      <formula>$C$39&lt;3</formula>
    </cfRule>
  </conditionalFormatting>
  <conditionalFormatting sqref="O67:O68">
    <cfRule type="expression" dxfId="400" priority="17" stopIfTrue="1">
      <formula>$C$38&gt;4</formula>
    </cfRule>
    <cfRule type="expression" dxfId="399"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7FC12-616A-4AF1-B9D3-9259CF0D70F7}">
  <sheetPr codeName="Hoja16">
    <pageSetUpPr fitToPage="1"/>
  </sheetPr>
  <dimension ref="A1:O110"/>
  <sheetViews>
    <sheetView zoomScale="120" zoomScaleNormal="120" workbookViewId="0">
      <pane ySplit="14" topLeftCell="A15" activePane="bottomLeft" state="frozen"/>
      <selection activeCell="A14" sqref="A14"/>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245" t="s">
        <v>164</v>
      </c>
      <c r="B13" s="246"/>
      <c r="C13" s="246"/>
      <c r="D13" s="246"/>
      <c r="E13" s="246"/>
      <c r="F13" s="246"/>
      <c r="G13" s="246"/>
      <c r="H13" s="246"/>
      <c r="I13" s="247"/>
      <c r="J13" s="247"/>
      <c r="K13" s="247"/>
      <c r="L13" s="247"/>
      <c r="M13" s="248"/>
    </row>
    <row r="14" spans="1:15" s="161" customFormat="1" ht="13.8" thickBot="1" x14ac:dyDescent="0.3">
      <c r="A14" s="249" t="s">
        <v>0</v>
      </c>
      <c r="B14" s="250" t="s">
        <v>140</v>
      </c>
      <c r="C14" s="233" t="s">
        <v>1</v>
      </c>
      <c r="D14" s="233" t="s">
        <v>4</v>
      </c>
      <c r="E14" s="233" t="s">
        <v>4</v>
      </c>
      <c r="F14" s="233" t="s">
        <v>18</v>
      </c>
      <c r="G14" s="233" t="s">
        <v>5</v>
      </c>
      <c r="H14" s="233" t="s">
        <v>5</v>
      </c>
      <c r="I14" s="166" t="s">
        <v>143</v>
      </c>
      <c r="J14" s="166" t="s">
        <v>28</v>
      </c>
      <c r="K14" s="166" t="s">
        <v>29</v>
      </c>
      <c r="L14" s="166" t="s">
        <v>42</v>
      </c>
      <c r="M14" s="167"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191">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196">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196">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196">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196">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196">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196">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196">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196">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196">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196">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196">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196">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196">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196">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196">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196">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196">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196">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196">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196">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196">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196">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196">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196">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196">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196">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196">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196">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196">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196">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196">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196">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196">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196">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196">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196">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196">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196">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196">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196">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196">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196">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196">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196">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196">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196">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196">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196">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196">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196">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196">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196">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196">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196">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196">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196">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196">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196">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196">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5">
        <f>'[1]SC_Loop 1'!G75</f>
        <v>1.8600000000000001E-3</v>
      </c>
      <c r="H75" s="20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XkgYf48bnxmbJo0aKML4qiea9nteekC5vj2fW5CFI+4JC9G5rTx3kIH8kcQ3U9bnUEJwFLt2400jYSsFwonuYw==" saltValue="7xJ/J9Z8d/huPJ0Yuzqc3g==" spinCount="100000" sheet="1" objects="1" scenarios="1"/>
  <mergeCells count="5">
    <mergeCell ref="K7:M7"/>
    <mergeCell ref="H8:J9"/>
    <mergeCell ref="K8:L8"/>
    <mergeCell ref="K9:L9"/>
    <mergeCell ref="A110:M110"/>
  </mergeCells>
  <conditionalFormatting sqref="B89:J90">
    <cfRule type="containsErrors" dxfId="398" priority="5">
      <formula>ISERROR(B89)</formula>
    </cfRule>
  </conditionalFormatting>
  <conditionalFormatting sqref="B91:J91">
    <cfRule type="containsErrors" dxfId="397" priority="3">
      <formula>ISERROR(B91)</formula>
    </cfRule>
  </conditionalFormatting>
  <conditionalFormatting sqref="B95:J96">
    <cfRule type="containsErrors" dxfId="396" priority="4">
      <formula>ISERROR(B95)</formula>
    </cfRule>
  </conditionalFormatting>
  <conditionalFormatting sqref="B97:J97">
    <cfRule type="containsErrors" dxfId="395" priority="1">
      <formula>ISERROR(B97)</formula>
    </cfRule>
  </conditionalFormatting>
  <conditionalFormatting sqref="C106:C107">
    <cfRule type="cellIs" dxfId="394" priority="6" stopIfTrue="1" operator="equal">
      <formula>"FAIL"</formula>
    </cfRule>
  </conditionalFormatting>
  <conditionalFormatting sqref="K15:K75">
    <cfRule type="cellIs" dxfId="393" priority="10" operator="equal">
      <formula>0</formula>
    </cfRule>
  </conditionalFormatting>
  <conditionalFormatting sqref="M8:M9">
    <cfRule type="cellIs" dxfId="392" priority="24" stopIfTrue="1" operator="equal">
      <formula>"FAIL"</formula>
    </cfRule>
  </conditionalFormatting>
  <conditionalFormatting sqref="O34:O35">
    <cfRule type="expression" dxfId="391" priority="11" stopIfTrue="1">
      <formula>$C$39&gt;2</formula>
    </cfRule>
    <cfRule type="expression" dxfId="390" priority="12" stopIfTrue="1">
      <formula>$C$39&lt;3</formula>
    </cfRule>
  </conditionalFormatting>
  <conditionalFormatting sqref="O36:O37">
    <cfRule type="expression" dxfId="389" priority="26" stopIfTrue="1">
      <formula>$C$38&gt;4</formula>
    </cfRule>
    <cfRule type="expression" dxfId="388" priority="27" stopIfTrue="1">
      <formula>$C$38&lt;5</formula>
    </cfRule>
  </conditionalFormatting>
  <conditionalFormatting sqref="O38:O43">
    <cfRule type="expression" dxfId="387" priority="13" stopIfTrue="1">
      <formula>$C$39&gt;2</formula>
    </cfRule>
    <cfRule type="expression" dxfId="386" priority="14" stopIfTrue="1">
      <formula>$C$39&lt;3</formula>
    </cfRule>
  </conditionalFormatting>
  <conditionalFormatting sqref="O54">
    <cfRule type="expression" dxfId="385" priority="15" stopIfTrue="1">
      <formula>$C$39&gt;2</formula>
    </cfRule>
    <cfRule type="expression" dxfId="384" priority="16" stopIfTrue="1">
      <formula>$C$39&lt;3</formula>
    </cfRule>
  </conditionalFormatting>
  <conditionalFormatting sqref="O56">
    <cfRule type="expression" dxfId="383" priority="8" stopIfTrue="1">
      <formula>$C$39&gt;2</formula>
    </cfRule>
    <cfRule type="expression" dxfId="382" priority="9" stopIfTrue="1">
      <formula>$C$39&lt;3</formula>
    </cfRule>
  </conditionalFormatting>
  <conditionalFormatting sqref="O58:O64">
    <cfRule type="expression" dxfId="381" priority="28" stopIfTrue="1">
      <formula>$C$39&gt;2</formula>
    </cfRule>
    <cfRule type="expression" dxfId="380" priority="29" stopIfTrue="1">
      <formula>$C$39&lt;3</formula>
    </cfRule>
  </conditionalFormatting>
  <conditionalFormatting sqref="O67:O68">
    <cfRule type="expression" dxfId="379" priority="17" stopIfTrue="1">
      <formula>$C$38&gt;4</formula>
    </cfRule>
    <cfRule type="expression" dxfId="378"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E279D-F33C-448F-90AB-0284FBDDD927}">
  <sheetPr codeName="Hoja17">
    <pageSetUpPr fitToPage="1"/>
  </sheetPr>
  <dimension ref="A1:O110"/>
  <sheetViews>
    <sheetView zoomScale="120" zoomScaleNormal="120" workbookViewId="0">
      <pane ySplit="14" topLeftCell="A15" activePane="bottomLeft" state="frozen"/>
      <selection activeCell="A14" sqref="A14"/>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165</v>
      </c>
      <c r="B13" s="181"/>
      <c r="C13" s="181"/>
      <c r="D13" s="181"/>
      <c r="E13" s="181"/>
      <c r="F13" s="181"/>
      <c r="G13" s="181"/>
      <c r="H13" s="181"/>
      <c r="I13" s="182"/>
      <c r="J13" s="182"/>
      <c r="K13" s="182"/>
      <c r="L13" s="182"/>
      <c r="M13" s="183"/>
    </row>
    <row r="14" spans="1:15" s="161" customFormat="1" ht="13.8" thickBot="1" x14ac:dyDescent="0.3">
      <c r="A14" s="249" t="s">
        <v>0</v>
      </c>
      <c r="B14" s="250" t="s">
        <v>140</v>
      </c>
      <c r="C14" s="233" t="s">
        <v>1</v>
      </c>
      <c r="D14" s="233" t="s">
        <v>4</v>
      </c>
      <c r="E14" s="233" t="s">
        <v>4</v>
      </c>
      <c r="F14" s="233" t="s">
        <v>18</v>
      </c>
      <c r="G14" s="233" t="s">
        <v>5</v>
      </c>
      <c r="H14" s="233" t="s">
        <v>5</v>
      </c>
      <c r="I14" s="166" t="s">
        <v>143</v>
      </c>
      <c r="J14" s="166" t="s">
        <v>28</v>
      </c>
      <c r="K14" s="166" t="s">
        <v>29</v>
      </c>
      <c r="L14" s="166" t="s">
        <v>42</v>
      </c>
      <c r="M14" s="167" t="s">
        <v>43</v>
      </c>
    </row>
    <row r="15" spans="1:15" ht="26.4" x14ac:dyDescent="0.25">
      <c r="A15" s="168" t="str">
        <f>'[1]SC_Loop 1'!A15</f>
        <v>DOD-220A</v>
      </c>
      <c r="B15" s="189" t="str">
        <f>'[1]SC_Loop 1'!B15</f>
        <v>Addressable smoke detector</v>
      </c>
      <c r="C15" s="190"/>
      <c r="D15" s="251">
        <f>'[1]SC_Loop 1'!D15</f>
        <v>1.272E-4</v>
      </c>
      <c r="E15" s="191">
        <f>C15*D15</f>
        <v>0</v>
      </c>
      <c r="F15" s="235">
        <f>IF(C15&gt;10,10,C15)</f>
        <v>0</v>
      </c>
      <c r="G15" s="236">
        <f>'[1]SC_Loop 1'!G15</f>
        <v>3.6099999999999999E-3</v>
      </c>
      <c r="H15" s="191">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196">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196">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196">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196">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196">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196">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196">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196">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196">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196">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196">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196">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196">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196">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196">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196">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196">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196">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196">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196">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196">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196">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196">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196">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196">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196">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196">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196">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196">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196">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196">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196">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196">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196">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196">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196">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196">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196">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196">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196">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196">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196">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196">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196">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196">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196">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196">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196">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196">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196">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196">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196">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196">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196">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196">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196">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196">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196">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196">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0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PK54Ejbh6+ssnpT9VO9DYATUx8q+ayExVOhILvd+l4EnS4h1Ncel0bsi2UStiZ/jf1hljrkHZnroMD2USjQazA==" saltValue="w9Tg2hWPKmV0KCC4GAkLbg==" spinCount="100000" sheet="1" objects="1" scenarios="1"/>
  <mergeCells count="5">
    <mergeCell ref="K7:M7"/>
    <mergeCell ref="H8:J9"/>
    <mergeCell ref="K8:L8"/>
    <mergeCell ref="K9:L9"/>
    <mergeCell ref="A110:M110"/>
  </mergeCells>
  <conditionalFormatting sqref="B89:J90">
    <cfRule type="containsErrors" dxfId="377" priority="5">
      <formula>ISERROR(B89)</formula>
    </cfRule>
  </conditionalFormatting>
  <conditionalFormatting sqref="B91:J91">
    <cfRule type="containsErrors" dxfId="376" priority="3">
      <formula>ISERROR(B91)</formula>
    </cfRule>
  </conditionalFormatting>
  <conditionalFormatting sqref="B95:J96">
    <cfRule type="containsErrors" dxfId="375" priority="4">
      <formula>ISERROR(B95)</formula>
    </cfRule>
  </conditionalFormatting>
  <conditionalFormatting sqref="B97:J97">
    <cfRule type="containsErrors" dxfId="374" priority="1">
      <formula>ISERROR(B97)</formula>
    </cfRule>
  </conditionalFormatting>
  <conditionalFormatting sqref="C106:C107">
    <cfRule type="cellIs" dxfId="373" priority="6" stopIfTrue="1" operator="equal">
      <formula>"FAIL"</formula>
    </cfRule>
  </conditionalFormatting>
  <conditionalFormatting sqref="K15:K75">
    <cfRule type="cellIs" dxfId="372" priority="10" operator="equal">
      <formula>0</formula>
    </cfRule>
  </conditionalFormatting>
  <conditionalFormatting sqref="M8:M9">
    <cfRule type="cellIs" dxfId="371" priority="24" stopIfTrue="1" operator="equal">
      <formula>"FAIL"</formula>
    </cfRule>
  </conditionalFormatting>
  <conditionalFormatting sqref="O34:O35">
    <cfRule type="expression" dxfId="370" priority="11" stopIfTrue="1">
      <formula>$C$39&gt;2</formula>
    </cfRule>
    <cfRule type="expression" dxfId="369" priority="12" stopIfTrue="1">
      <formula>$C$39&lt;3</formula>
    </cfRule>
  </conditionalFormatting>
  <conditionalFormatting sqref="O36:O37">
    <cfRule type="expression" dxfId="368" priority="26" stopIfTrue="1">
      <formula>$C$38&gt;4</formula>
    </cfRule>
    <cfRule type="expression" dxfId="367" priority="27" stopIfTrue="1">
      <formula>$C$38&lt;5</formula>
    </cfRule>
  </conditionalFormatting>
  <conditionalFormatting sqref="O38:O43">
    <cfRule type="expression" dxfId="366" priority="13" stopIfTrue="1">
      <formula>$C$39&gt;2</formula>
    </cfRule>
    <cfRule type="expression" dxfId="365" priority="14" stopIfTrue="1">
      <formula>$C$39&lt;3</formula>
    </cfRule>
  </conditionalFormatting>
  <conditionalFormatting sqref="O54">
    <cfRule type="expression" dxfId="364" priority="15" stopIfTrue="1">
      <formula>$C$39&gt;2</formula>
    </cfRule>
    <cfRule type="expression" dxfId="363" priority="16" stopIfTrue="1">
      <formula>$C$39&lt;3</formula>
    </cfRule>
  </conditionalFormatting>
  <conditionalFormatting sqref="O56">
    <cfRule type="expression" dxfId="362" priority="8" stopIfTrue="1">
      <formula>$C$39&gt;2</formula>
    </cfRule>
    <cfRule type="expression" dxfId="361" priority="9" stopIfTrue="1">
      <formula>$C$39&lt;3</formula>
    </cfRule>
  </conditionalFormatting>
  <conditionalFormatting sqref="O58:O64">
    <cfRule type="expression" dxfId="360" priority="28" stopIfTrue="1">
      <formula>$C$39&gt;2</formula>
    </cfRule>
    <cfRule type="expression" dxfId="359" priority="29" stopIfTrue="1">
      <formula>$C$39&lt;3</formula>
    </cfRule>
  </conditionalFormatting>
  <conditionalFormatting sqref="O67:O68">
    <cfRule type="expression" dxfId="358" priority="17" stopIfTrue="1">
      <formula>$C$38&gt;4</formula>
    </cfRule>
    <cfRule type="expression" dxfId="357"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2B39A-9FFC-4816-AFD8-65ED1F9B053C}">
  <sheetPr codeName="Hoja18">
    <pageSetUpPr fitToPage="1"/>
  </sheetPr>
  <dimension ref="A1:O110"/>
  <sheetViews>
    <sheetView zoomScale="120" zoomScaleNormal="120" workbookViewId="0">
      <pane ySplit="14" topLeftCell="A15" activePane="bottomLeft" state="frozen"/>
      <selection activeCell="A14" sqref="A14"/>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166</v>
      </c>
      <c r="B13" s="181"/>
      <c r="C13" s="181"/>
      <c r="D13" s="181"/>
      <c r="E13" s="181"/>
      <c r="F13" s="181"/>
      <c r="G13" s="181"/>
      <c r="H13" s="181"/>
      <c r="I13" s="182"/>
      <c r="J13" s="182"/>
      <c r="K13" s="182"/>
      <c r="L13" s="182"/>
      <c r="M13" s="183"/>
    </row>
    <row r="14" spans="1:15" s="161" customFormat="1" ht="13.8" thickBot="1" x14ac:dyDescent="0.3">
      <c r="A14" s="249" t="s">
        <v>0</v>
      </c>
      <c r="B14" s="250" t="s">
        <v>140</v>
      </c>
      <c r="C14" s="233" t="s">
        <v>1</v>
      </c>
      <c r="D14" s="233" t="s">
        <v>4</v>
      </c>
      <c r="E14" s="233" t="s">
        <v>4</v>
      </c>
      <c r="F14" s="233" t="s">
        <v>18</v>
      </c>
      <c r="G14" s="233" t="s">
        <v>5</v>
      </c>
      <c r="H14" s="233" t="s">
        <v>5</v>
      </c>
      <c r="I14" s="166" t="s">
        <v>143</v>
      </c>
      <c r="J14" s="166" t="s">
        <v>28</v>
      </c>
      <c r="K14" s="166" t="s">
        <v>29</v>
      </c>
      <c r="L14" s="166" t="s">
        <v>42</v>
      </c>
      <c r="M14" s="167" t="s">
        <v>43</v>
      </c>
    </row>
    <row r="15" spans="1:15" ht="26.4" x14ac:dyDescent="0.25">
      <c r="A15" s="168" t="str">
        <f>'[1]SC_Loop 1'!A15</f>
        <v>DOD-220A</v>
      </c>
      <c r="B15" s="189" t="str">
        <f>'[1]SC_Loop 1'!B15</f>
        <v>Addressable smoke detector</v>
      </c>
      <c r="C15" s="190"/>
      <c r="D15" s="251">
        <f>'[1]SC_Loop 1'!D15</f>
        <v>1.272E-4</v>
      </c>
      <c r="E15" s="191">
        <f>C15*D15</f>
        <v>0</v>
      </c>
      <c r="F15" s="235">
        <f>IF(C15&gt;10,10,C15)</f>
        <v>0</v>
      </c>
      <c r="G15" s="236">
        <f>'[1]SC_Loop 1'!G15</f>
        <v>3.6099999999999999E-3</v>
      </c>
      <c r="H15" s="191">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196">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196">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196">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196">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196">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196">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196">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196">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196">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196">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196">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196">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196">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196">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196">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196">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196">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196">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196">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196">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196">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196">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196">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196">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196">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196">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196">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196">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196">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196">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196">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196">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196">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196">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196">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196">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196">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196">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196">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196">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196">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196">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196">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196">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196">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196">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196">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196">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196">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196">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196">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196">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196">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196">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196">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196">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196">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196">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196">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0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bzZiLZePysgqylHGCbDJE+XGfQgZ93bRzDAtqF2THuAEVyAel4EtPkoltvTw+j9fGodMqaAgDHy+Ywj+u713tQ==" saltValue="aj0Dj1yEllC58KGZaXUzlA==" spinCount="100000" sheet="1" objects="1" scenarios="1"/>
  <mergeCells count="5">
    <mergeCell ref="K7:M7"/>
    <mergeCell ref="H8:J9"/>
    <mergeCell ref="K8:L8"/>
    <mergeCell ref="K9:L9"/>
    <mergeCell ref="A110:M110"/>
  </mergeCells>
  <conditionalFormatting sqref="B89:J90">
    <cfRule type="containsErrors" dxfId="356" priority="5">
      <formula>ISERROR(B89)</formula>
    </cfRule>
  </conditionalFormatting>
  <conditionalFormatting sqref="B91:J91">
    <cfRule type="containsErrors" dxfId="355" priority="3">
      <formula>ISERROR(B91)</formula>
    </cfRule>
  </conditionalFormatting>
  <conditionalFormatting sqref="B95:J96">
    <cfRule type="containsErrors" dxfId="354" priority="4">
      <formula>ISERROR(B95)</formula>
    </cfRule>
  </conditionalFormatting>
  <conditionalFormatting sqref="B97:J97">
    <cfRule type="containsErrors" dxfId="353" priority="1">
      <formula>ISERROR(B97)</formula>
    </cfRule>
  </conditionalFormatting>
  <conditionalFormatting sqref="C106:C107">
    <cfRule type="cellIs" dxfId="352" priority="6" stopIfTrue="1" operator="equal">
      <formula>"FAIL"</formula>
    </cfRule>
  </conditionalFormatting>
  <conditionalFormatting sqref="K15:K75">
    <cfRule type="cellIs" dxfId="351" priority="10" operator="equal">
      <formula>0</formula>
    </cfRule>
  </conditionalFormatting>
  <conditionalFormatting sqref="M8:M9">
    <cfRule type="cellIs" dxfId="350" priority="24" stopIfTrue="1" operator="equal">
      <formula>"FAIL"</formula>
    </cfRule>
  </conditionalFormatting>
  <conditionalFormatting sqref="O34:O35">
    <cfRule type="expression" dxfId="349" priority="11" stopIfTrue="1">
      <formula>$C$39&gt;2</formula>
    </cfRule>
    <cfRule type="expression" dxfId="348" priority="12" stopIfTrue="1">
      <formula>$C$39&lt;3</formula>
    </cfRule>
  </conditionalFormatting>
  <conditionalFormatting sqref="O36:O37">
    <cfRule type="expression" dxfId="347" priority="26" stopIfTrue="1">
      <formula>$C$38&gt;4</formula>
    </cfRule>
    <cfRule type="expression" dxfId="346" priority="27" stopIfTrue="1">
      <formula>$C$38&lt;5</formula>
    </cfRule>
  </conditionalFormatting>
  <conditionalFormatting sqref="O38:O43">
    <cfRule type="expression" dxfId="345" priority="13" stopIfTrue="1">
      <formula>$C$39&gt;2</formula>
    </cfRule>
    <cfRule type="expression" dxfId="344" priority="14" stopIfTrue="1">
      <formula>$C$39&lt;3</formula>
    </cfRule>
  </conditionalFormatting>
  <conditionalFormatting sqref="O54">
    <cfRule type="expression" dxfId="343" priority="15" stopIfTrue="1">
      <formula>$C$39&gt;2</formula>
    </cfRule>
    <cfRule type="expression" dxfId="342" priority="16" stopIfTrue="1">
      <formula>$C$39&lt;3</formula>
    </cfRule>
  </conditionalFormatting>
  <conditionalFormatting sqref="O56">
    <cfRule type="expression" dxfId="341" priority="8" stopIfTrue="1">
      <formula>$C$39&gt;2</formula>
    </cfRule>
    <cfRule type="expression" dxfId="340" priority="9" stopIfTrue="1">
      <formula>$C$39&lt;3</formula>
    </cfRule>
  </conditionalFormatting>
  <conditionalFormatting sqref="O58:O64">
    <cfRule type="expression" dxfId="339" priority="28" stopIfTrue="1">
      <formula>$C$39&gt;2</formula>
    </cfRule>
    <cfRule type="expression" dxfId="338" priority="29" stopIfTrue="1">
      <formula>$C$39&lt;3</formula>
    </cfRule>
  </conditionalFormatting>
  <conditionalFormatting sqref="O67:O68">
    <cfRule type="expression" dxfId="337" priority="17" stopIfTrue="1">
      <formula>$C$38&gt;4</formula>
    </cfRule>
    <cfRule type="expression" dxfId="336"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4DCB2-6FDA-47B2-A983-BC34F13EC559}">
  <sheetPr codeName="Hoja19">
    <pageSetUpPr fitToPage="1"/>
  </sheetPr>
  <dimension ref="A1:O110"/>
  <sheetViews>
    <sheetView zoomScale="120" zoomScaleNormal="120" workbookViewId="0">
      <pane ySplit="14" topLeftCell="A15" activePane="bottomLeft" state="frozen"/>
      <selection activeCell="I16" sqref="I16"/>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167</v>
      </c>
      <c r="B13" s="181"/>
      <c r="C13" s="181"/>
      <c r="D13" s="181"/>
      <c r="E13" s="181"/>
      <c r="F13" s="181"/>
      <c r="G13" s="181"/>
      <c r="H13" s="181"/>
      <c r="I13" s="182"/>
      <c r="J13" s="182"/>
      <c r="K13" s="182"/>
      <c r="L13" s="182"/>
      <c r="M13" s="183"/>
    </row>
    <row r="14" spans="1:15" s="161" customFormat="1" ht="13.8" thickBot="1" x14ac:dyDescent="0.3">
      <c r="A14" s="184" t="s">
        <v>0</v>
      </c>
      <c r="B14" s="185" t="s">
        <v>140</v>
      </c>
      <c r="C14" s="186" t="s">
        <v>1</v>
      </c>
      <c r="D14" s="186" t="s">
        <v>4</v>
      </c>
      <c r="E14" s="186" t="s">
        <v>4</v>
      </c>
      <c r="F14" s="186" t="s">
        <v>18</v>
      </c>
      <c r="G14" s="233" t="s">
        <v>5</v>
      </c>
      <c r="H14" s="186" t="s">
        <v>5</v>
      </c>
      <c r="I14" s="187" t="s">
        <v>143</v>
      </c>
      <c r="J14" s="187" t="s">
        <v>28</v>
      </c>
      <c r="K14" s="187" t="s">
        <v>29</v>
      </c>
      <c r="L14" s="187" t="s">
        <v>42</v>
      </c>
      <c r="M14" s="188"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237">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238">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238">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238">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238">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238">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238">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238">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238">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238">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238">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238">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238">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238">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238">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238">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238">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238">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238">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238">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238">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238">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238">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238">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238">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238">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238">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238">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238">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238">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238">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238">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238">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238">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238">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238">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238">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238">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238">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238">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238">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238">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238">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238">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238">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238">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238">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238">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238">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238">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238">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238">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238">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238">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238">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238">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238">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238">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238">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238">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4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lZNq3Ej1062TkqO8G6692aowIum6qSDMGMrCUiTXAHZVrYLHGMHtBxWzQPPhFZ+eKJsDOyWjpKmukBx2wzKNLA==" saltValue="rCe9EB7LX/9iol97kJsLgQ==" spinCount="100000" sheet="1" objects="1" scenarios="1"/>
  <mergeCells count="5">
    <mergeCell ref="K7:M7"/>
    <mergeCell ref="H8:J9"/>
    <mergeCell ref="K8:L8"/>
    <mergeCell ref="K9:L9"/>
    <mergeCell ref="A110:M110"/>
  </mergeCells>
  <conditionalFormatting sqref="B89:J90">
    <cfRule type="containsErrors" dxfId="335" priority="5">
      <formula>ISERROR(B89)</formula>
    </cfRule>
  </conditionalFormatting>
  <conditionalFormatting sqref="B91:J91">
    <cfRule type="containsErrors" dxfId="334" priority="3">
      <formula>ISERROR(B91)</formula>
    </cfRule>
  </conditionalFormatting>
  <conditionalFormatting sqref="B95:J96">
    <cfRule type="containsErrors" dxfId="333" priority="4">
      <formula>ISERROR(B95)</formula>
    </cfRule>
  </conditionalFormatting>
  <conditionalFormatting sqref="B97:J97">
    <cfRule type="containsErrors" dxfId="332" priority="1">
      <formula>ISERROR(B97)</formula>
    </cfRule>
  </conditionalFormatting>
  <conditionalFormatting sqref="C106:C107">
    <cfRule type="cellIs" dxfId="331" priority="6" stopIfTrue="1" operator="equal">
      <formula>"FAIL"</formula>
    </cfRule>
  </conditionalFormatting>
  <conditionalFormatting sqref="K15:K75">
    <cfRule type="cellIs" dxfId="330" priority="10" operator="equal">
      <formula>0</formula>
    </cfRule>
  </conditionalFormatting>
  <conditionalFormatting sqref="M8:M9">
    <cfRule type="cellIs" dxfId="329" priority="24" stopIfTrue="1" operator="equal">
      <formula>"FAIL"</formula>
    </cfRule>
  </conditionalFormatting>
  <conditionalFormatting sqref="O34:O35">
    <cfRule type="expression" dxfId="328" priority="11" stopIfTrue="1">
      <formula>$C$39&gt;2</formula>
    </cfRule>
    <cfRule type="expression" dxfId="327" priority="12" stopIfTrue="1">
      <formula>$C$39&lt;3</formula>
    </cfRule>
  </conditionalFormatting>
  <conditionalFormatting sqref="O36:O37">
    <cfRule type="expression" dxfId="326" priority="26" stopIfTrue="1">
      <formula>$C$38&gt;4</formula>
    </cfRule>
    <cfRule type="expression" dxfId="325" priority="27" stopIfTrue="1">
      <formula>$C$38&lt;5</formula>
    </cfRule>
  </conditionalFormatting>
  <conditionalFormatting sqref="O38:O43">
    <cfRule type="expression" dxfId="324" priority="13" stopIfTrue="1">
      <formula>$C$39&gt;2</formula>
    </cfRule>
    <cfRule type="expression" dxfId="323" priority="14" stopIfTrue="1">
      <formula>$C$39&lt;3</formula>
    </cfRule>
  </conditionalFormatting>
  <conditionalFormatting sqref="O54">
    <cfRule type="expression" dxfId="322" priority="15" stopIfTrue="1">
      <formula>$C$39&gt;2</formula>
    </cfRule>
    <cfRule type="expression" dxfId="321" priority="16" stopIfTrue="1">
      <formula>$C$39&lt;3</formula>
    </cfRule>
  </conditionalFormatting>
  <conditionalFormatting sqref="O56">
    <cfRule type="expression" dxfId="320" priority="8" stopIfTrue="1">
      <formula>$C$39&gt;2</formula>
    </cfRule>
    <cfRule type="expression" dxfId="319" priority="9" stopIfTrue="1">
      <formula>$C$39&lt;3</formula>
    </cfRule>
  </conditionalFormatting>
  <conditionalFormatting sqref="O58:O64">
    <cfRule type="expression" dxfId="318" priority="28" stopIfTrue="1">
      <formula>$C$39&gt;2</formula>
    </cfRule>
    <cfRule type="expression" dxfId="317" priority="29" stopIfTrue="1">
      <formula>$C$39&lt;3</formula>
    </cfRule>
  </conditionalFormatting>
  <conditionalFormatting sqref="O67:O68">
    <cfRule type="expression" dxfId="316" priority="17" stopIfTrue="1">
      <formula>$C$38&gt;4</formula>
    </cfRule>
    <cfRule type="expression" dxfId="315"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5133E-1250-465B-9088-6E5E8C2898AD}">
  <sheetPr codeName="Hoja1"/>
  <dimension ref="A2:W45"/>
  <sheetViews>
    <sheetView topLeftCell="A18" zoomScale="120" zoomScaleNormal="120" workbookViewId="0">
      <selection activeCell="G22" sqref="G22"/>
    </sheetView>
  </sheetViews>
  <sheetFormatPr baseColWidth="10" defaultRowHeight="13.2" x14ac:dyDescent="0.25"/>
  <cols>
    <col min="1" max="1" width="26.21875" bestFit="1" customWidth="1"/>
    <col min="2" max="2" width="26.21875" customWidth="1"/>
    <col min="3" max="3" width="12.109375" bestFit="1" customWidth="1"/>
    <col min="8" max="8" width="16.33203125" customWidth="1"/>
    <col min="9" max="9" width="12.33203125" bestFit="1" customWidth="1"/>
    <col min="11" max="11" width="19.6640625" bestFit="1" customWidth="1"/>
    <col min="12" max="14" width="9" customWidth="1"/>
    <col min="15" max="15" width="21" bestFit="1" customWidth="1"/>
    <col min="17" max="17" width="12.5546875" customWidth="1"/>
  </cols>
  <sheetData>
    <row r="2" spans="1:23" x14ac:dyDescent="0.25">
      <c r="A2" s="38" t="s">
        <v>130</v>
      </c>
      <c r="B2" s="7"/>
      <c r="F2" s="38" t="s">
        <v>15</v>
      </c>
      <c r="K2" s="13"/>
    </row>
    <row r="3" spans="1:23" x14ac:dyDescent="0.25">
      <c r="A3" s="36" t="s">
        <v>100</v>
      </c>
      <c r="B3" s="105"/>
      <c r="C3" s="105" t="s">
        <v>4</v>
      </c>
      <c r="D3" s="37" t="s">
        <v>5</v>
      </c>
      <c r="F3" s="36"/>
      <c r="G3" s="33" t="s">
        <v>13</v>
      </c>
      <c r="H3" s="37" t="s">
        <v>14</v>
      </c>
      <c r="K3" s="13" t="s">
        <v>17</v>
      </c>
      <c r="L3" s="7"/>
      <c r="M3" s="7"/>
    </row>
    <row r="4" spans="1:23" x14ac:dyDescent="0.25">
      <c r="A4" s="132"/>
      <c r="B4" s="133"/>
      <c r="C4" s="133"/>
      <c r="D4" s="134"/>
      <c r="E4" s="127"/>
      <c r="F4" s="31" t="s">
        <v>8</v>
      </c>
      <c r="G4" s="35">
        <v>12</v>
      </c>
      <c r="H4" s="32">
        <v>24</v>
      </c>
      <c r="I4" s="30">
        <v>24</v>
      </c>
      <c r="J4" t="s">
        <v>8</v>
      </c>
      <c r="K4" s="13" t="s">
        <v>131</v>
      </c>
      <c r="L4" s="13"/>
      <c r="M4" s="13"/>
    </row>
    <row r="5" spans="1:23" x14ac:dyDescent="0.25">
      <c r="A5" s="115" t="s">
        <v>114</v>
      </c>
      <c r="B5" s="116" t="str">
        <f t="shared" ref="B5:B8" si="0">K6</f>
        <v>CAD_250_2loop</v>
      </c>
      <c r="C5" s="117">
        <f>405/1000</f>
        <v>0.40500000000000003</v>
      </c>
      <c r="D5" s="118">
        <f>530/1000</f>
        <v>0.53</v>
      </c>
      <c r="E5" s="127"/>
      <c r="F5" s="13"/>
      <c r="K5" s="114"/>
      <c r="L5" s="41" t="str">
        <f>$K6</f>
        <v>CAD_250_2loop</v>
      </c>
      <c r="M5" s="41" t="str">
        <f t="shared" ref="M5:O5" si="1">$K6</f>
        <v>CAD_250_2loop</v>
      </c>
      <c r="N5" s="41" t="str">
        <f t="shared" si="1"/>
        <v>CAD_250_2loop</v>
      </c>
      <c r="O5" s="41" t="str">
        <f t="shared" si="1"/>
        <v>CAD_250_2loop</v>
      </c>
      <c r="P5" s="42"/>
      <c r="Q5" s="42"/>
      <c r="R5" s="42"/>
      <c r="S5" s="42"/>
      <c r="T5" s="42"/>
      <c r="U5" s="42"/>
      <c r="V5" s="42"/>
      <c r="W5" s="42"/>
    </row>
    <row r="6" spans="1:23" x14ac:dyDescent="0.25">
      <c r="A6" s="29" t="s">
        <v>115</v>
      </c>
      <c r="B6" s="13" t="str">
        <f t="shared" si="0"/>
        <v>CAD_250_4loop</v>
      </c>
      <c r="C6" s="102">
        <f>505/1000</f>
        <v>0.505</v>
      </c>
      <c r="D6" s="39">
        <f>530/1000</f>
        <v>0.53</v>
      </c>
      <c r="E6" s="127"/>
      <c r="F6" s="13"/>
      <c r="K6" s="114" t="s">
        <v>44</v>
      </c>
      <c r="L6" s="41" t="s">
        <v>8</v>
      </c>
      <c r="M6" s="41" t="s">
        <v>8</v>
      </c>
      <c r="N6" s="41" t="s">
        <v>8</v>
      </c>
      <c r="O6" s="41" t="s">
        <v>8</v>
      </c>
      <c r="P6" s="42"/>
      <c r="Q6" s="42"/>
      <c r="R6" s="42"/>
      <c r="S6" s="42"/>
      <c r="T6" s="42"/>
      <c r="U6" s="42"/>
      <c r="V6" s="42"/>
      <c r="W6" s="42"/>
    </row>
    <row r="7" spans="1:23" x14ac:dyDescent="0.25">
      <c r="A7" s="29" t="s">
        <v>116</v>
      </c>
      <c r="B7" s="13" t="str">
        <f t="shared" si="0"/>
        <v>CAD_250_6loop</v>
      </c>
      <c r="C7" s="102">
        <f>605/1000</f>
        <v>0.60499999999999998</v>
      </c>
      <c r="D7" s="103">
        <f>630/1000</f>
        <v>0.63</v>
      </c>
      <c r="E7" s="127"/>
      <c r="K7" s="41" t="s">
        <v>45</v>
      </c>
      <c r="L7" s="42"/>
      <c r="M7" s="42"/>
      <c r="N7" s="42"/>
      <c r="O7" s="42"/>
      <c r="P7" s="42"/>
      <c r="Q7" s="42"/>
      <c r="R7" s="42"/>
      <c r="S7" s="42"/>
      <c r="T7" s="42"/>
      <c r="U7" s="42"/>
      <c r="V7" s="42"/>
      <c r="W7" s="42"/>
    </row>
    <row r="8" spans="1:23" x14ac:dyDescent="0.25">
      <c r="A8" s="31" t="s">
        <v>117</v>
      </c>
      <c r="B8" s="104" t="str">
        <f t="shared" si="0"/>
        <v>CAD_250_8loop</v>
      </c>
      <c r="C8" s="119">
        <f>705/1000</f>
        <v>0.70499999999999996</v>
      </c>
      <c r="D8" s="120">
        <f>730/1000</f>
        <v>0.73</v>
      </c>
      <c r="K8" s="41" t="s">
        <v>46</v>
      </c>
      <c r="L8" s="42"/>
      <c r="M8" s="42"/>
      <c r="N8" s="42"/>
      <c r="O8" s="42"/>
      <c r="P8" s="42"/>
      <c r="Q8" s="42"/>
      <c r="R8" s="42"/>
      <c r="S8" s="42"/>
      <c r="T8" s="42"/>
      <c r="U8" s="42"/>
      <c r="V8" s="42"/>
      <c r="W8" s="42"/>
    </row>
    <row r="9" spans="1:23" ht="13.8" thickBot="1" x14ac:dyDescent="0.3">
      <c r="A9" s="13"/>
      <c r="B9" s="13"/>
      <c r="C9" s="102"/>
      <c r="D9" s="102"/>
      <c r="F9" s="38" t="s">
        <v>15</v>
      </c>
      <c r="K9" s="41" t="s">
        <v>47</v>
      </c>
      <c r="L9" s="42"/>
      <c r="M9" s="42"/>
      <c r="N9" s="42"/>
      <c r="O9" s="42"/>
      <c r="P9" s="42"/>
      <c r="Q9" s="42"/>
      <c r="R9" s="42"/>
      <c r="S9" s="42"/>
      <c r="T9" s="42"/>
      <c r="U9" s="42"/>
      <c r="V9" s="42"/>
      <c r="W9" s="42"/>
    </row>
    <row r="10" spans="1:23" ht="13.8" thickBot="1" x14ac:dyDescent="0.3">
      <c r="A10" s="38" t="s">
        <v>61</v>
      </c>
      <c r="B10" s="13"/>
      <c r="C10" s="102"/>
      <c r="D10" s="102"/>
      <c r="F10" s="33" t="s">
        <v>20</v>
      </c>
      <c r="H10" s="140" t="s">
        <v>113</v>
      </c>
      <c r="I10" s="72"/>
      <c r="K10" s="41" t="s">
        <v>60</v>
      </c>
      <c r="L10" s="42"/>
      <c r="M10" s="42"/>
      <c r="N10" s="42"/>
      <c r="O10" s="42"/>
      <c r="P10" s="42"/>
      <c r="Q10" s="42"/>
      <c r="R10" s="42"/>
      <c r="S10" s="42"/>
      <c r="T10" s="42"/>
      <c r="U10" s="42"/>
      <c r="V10" s="42"/>
      <c r="W10" s="42"/>
    </row>
    <row r="11" spans="1:23" x14ac:dyDescent="0.25">
      <c r="A11" s="36" t="s">
        <v>62</v>
      </c>
      <c r="B11" s="128"/>
      <c r="C11" s="129" t="s">
        <v>4</v>
      </c>
      <c r="D11" s="102"/>
      <c r="E11" s="127"/>
      <c r="F11" s="42">
        <v>0</v>
      </c>
      <c r="H11" s="141" t="s">
        <v>100</v>
      </c>
      <c r="I11" s="142">
        <f>IFERROR(VLOOKUP('System Calculation'!A15,Datos!O24:P27,2,FALSE),0)</f>
        <v>0</v>
      </c>
      <c r="K11" s="41"/>
      <c r="L11" s="42"/>
      <c r="M11" s="42"/>
      <c r="N11" s="42"/>
      <c r="O11" s="42"/>
      <c r="P11" s="41" t="str">
        <f t="shared" ref="P11:W11" si="2">$K6</f>
        <v>CAD_250_2loop</v>
      </c>
      <c r="Q11" s="41" t="str">
        <f t="shared" si="2"/>
        <v>CAD_250_2loop</v>
      </c>
      <c r="R11" s="41" t="str">
        <f t="shared" si="2"/>
        <v>CAD_250_2loop</v>
      </c>
      <c r="S11" s="41" t="str">
        <f t="shared" si="2"/>
        <v>CAD_250_2loop</v>
      </c>
      <c r="T11" s="41" t="str">
        <f t="shared" si="2"/>
        <v>CAD_250_2loop</v>
      </c>
      <c r="U11" s="41" t="str">
        <f t="shared" si="2"/>
        <v>CAD_250_2loop</v>
      </c>
      <c r="V11" s="41" t="str">
        <f t="shared" si="2"/>
        <v>CAD_250_2loop</v>
      </c>
      <c r="W11" s="41" t="str">
        <f t="shared" si="2"/>
        <v>CAD_250_2loop</v>
      </c>
    </row>
    <row r="12" spans="1:23" x14ac:dyDescent="0.25">
      <c r="A12" s="132"/>
      <c r="B12" s="116"/>
      <c r="C12" s="118"/>
      <c r="D12" s="102"/>
      <c r="E12" s="127"/>
      <c r="F12" s="42">
        <v>1</v>
      </c>
      <c r="H12" s="139" t="s">
        <v>108</v>
      </c>
      <c r="I12" s="143">
        <f>IFERROR(VLOOKUP('System Calculation'!A17,Datos!O30:P37,2,FALSE),0)</f>
        <v>0</v>
      </c>
      <c r="K12" s="41" t="s">
        <v>52</v>
      </c>
      <c r="L12" s="42"/>
      <c r="M12" s="42"/>
      <c r="N12" s="42"/>
      <c r="O12" s="42"/>
      <c r="P12" s="41" t="s">
        <v>8</v>
      </c>
      <c r="Q12" s="41" t="s">
        <v>8</v>
      </c>
      <c r="R12" s="41" t="s">
        <v>8</v>
      </c>
      <c r="S12" s="41" t="s">
        <v>8</v>
      </c>
      <c r="T12" s="41" t="s">
        <v>8</v>
      </c>
      <c r="U12" s="41" t="s">
        <v>8</v>
      </c>
      <c r="V12" s="41" t="s">
        <v>8</v>
      </c>
      <c r="W12" s="41" t="s">
        <v>8</v>
      </c>
    </row>
    <row r="13" spans="1:23" x14ac:dyDescent="0.25">
      <c r="A13" s="115" t="s">
        <v>118</v>
      </c>
      <c r="B13" s="116" t="str">
        <f>K12</f>
        <v>CAD_250_B_2loop</v>
      </c>
      <c r="C13" s="118">
        <f>146/1000</f>
        <v>0.14599999999999999</v>
      </c>
      <c r="D13" s="102"/>
      <c r="E13" s="127"/>
      <c r="H13" s="139" t="s">
        <v>110</v>
      </c>
      <c r="I13" s="143">
        <f>IFERROR(VLOOKUP('System Calculation'!A19,Datos!O30:P37,2,FALSE),0)</f>
        <v>0</v>
      </c>
      <c r="K13" s="41" t="s">
        <v>53</v>
      </c>
      <c r="L13" s="42"/>
      <c r="M13" s="42"/>
      <c r="N13" s="42"/>
      <c r="O13" s="42"/>
      <c r="P13" s="42"/>
      <c r="Q13" s="42"/>
      <c r="R13" s="42"/>
      <c r="S13" s="42"/>
      <c r="T13" s="42"/>
      <c r="U13" s="42"/>
      <c r="V13" s="42"/>
      <c r="W13" s="42"/>
    </row>
    <row r="14" spans="1:23" ht="13.8" thickBot="1" x14ac:dyDescent="0.3">
      <c r="A14" s="29" t="s">
        <v>119</v>
      </c>
      <c r="B14" s="13" t="str">
        <f t="shared" ref="B14:B20" si="3">K13</f>
        <v>CAD_250_B_4loop</v>
      </c>
      <c r="C14" s="103">
        <f>246/1000</f>
        <v>0.246</v>
      </c>
      <c r="D14" s="102"/>
      <c r="E14" s="127"/>
      <c r="F14" s="13" t="s">
        <v>151</v>
      </c>
      <c r="H14" s="138" t="s">
        <v>111</v>
      </c>
      <c r="I14" s="144">
        <f>IFERROR(VLOOKUP('System Calculation'!A21,Datos!O30:P37,2,FALSE),0)</f>
        <v>0</v>
      </c>
      <c r="K14" s="41" t="s">
        <v>54</v>
      </c>
      <c r="L14" s="42"/>
      <c r="M14" s="42"/>
      <c r="N14" s="42"/>
      <c r="O14" s="42"/>
      <c r="P14" s="42"/>
      <c r="Q14" s="42"/>
      <c r="R14" s="42"/>
      <c r="S14" s="42"/>
      <c r="T14" s="42"/>
      <c r="U14" s="42"/>
      <c r="V14" s="42"/>
      <c r="W14" s="42"/>
    </row>
    <row r="15" spans="1:23" ht="13.8" thickBot="1" x14ac:dyDescent="0.3">
      <c r="A15" s="29" t="s">
        <v>120</v>
      </c>
      <c r="B15" s="13" t="str">
        <f t="shared" si="3"/>
        <v>CAD_250_B_6loop</v>
      </c>
      <c r="C15" s="103">
        <f>346/1000</f>
        <v>0.34599999999999997</v>
      </c>
      <c r="D15" s="102"/>
      <c r="E15" s="127"/>
      <c r="F15">
        <v>0.8</v>
      </c>
      <c r="H15" s="145" t="s">
        <v>51</v>
      </c>
      <c r="I15" s="146">
        <f>_xlfn.AGGREGATE(9,6,I11:I14)</f>
        <v>0</v>
      </c>
      <c r="K15" s="41" t="s">
        <v>55</v>
      </c>
      <c r="L15" s="42"/>
      <c r="M15" s="42"/>
      <c r="N15" s="42"/>
      <c r="O15" s="42"/>
      <c r="P15" s="42"/>
      <c r="Q15" s="42"/>
      <c r="R15" s="42"/>
      <c r="S15" s="42"/>
      <c r="T15" s="42"/>
      <c r="U15" s="42"/>
      <c r="V15" s="42"/>
      <c r="W15" s="42"/>
    </row>
    <row r="16" spans="1:23" x14ac:dyDescent="0.25">
      <c r="A16" s="29" t="s">
        <v>121</v>
      </c>
      <c r="B16" s="13" t="str">
        <f t="shared" si="3"/>
        <v>CAD_250_B_8loop</v>
      </c>
      <c r="C16" s="103">
        <f>446/1000</f>
        <v>0.44600000000000001</v>
      </c>
      <c r="D16" s="102"/>
      <c r="E16" s="127"/>
      <c r="F16">
        <v>1</v>
      </c>
      <c r="K16" s="41" t="s">
        <v>56</v>
      </c>
      <c r="L16" s="42"/>
      <c r="M16" s="42"/>
      <c r="N16" s="42"/>
      <c r="O16" s="42"/>
      <c r="P16" s="42"/>
      <c r="Q16" s="42"/>
      <c r="R16" s="42"/>
      <c r="S16" s="42"/>
      <c r="T16" s="42"/>
      <c r="U16" s="42"/>
      <c r="V16" s="42"/>
      <c r="W16" s="42"/>
    </row>
    <row r="17" spans="1:23" x14ac:dyDescent="0.25">
      <c r="A17" s="29" t="s">
        <v>122</v>
      </c>
      <c r="B17" s="13" t="str">
        <f t="shared" si="3"/>
        <v>CAD_250_BLED_2loop</v>
      </c>
      <c r="C17" s="103">
        <f>(157+0.05*222)/1000</f>
        <v>0.1681</v>
      </c>
      <c r="D17" s="102"/>
      <c r="E17" s="127"/>
      <c r="F17">
        <v>1.5</v>
      </c>
      <c r="K17" s="41" t="s">
        <v>57</v>
      </c>
      <c r="L17" s="42"/>
      <c r="M17" s="42"/>
      <c r="N17" s="42"/>
      <c r="O17" s="42"/>
      <c r="P17" s="42"/>
      <c r="Q17" s="42"/>
      <c r="R17" s="42"/>
      <c r="S17" s="42"/>
      <c r="T17" s="42"/>
      <c r="U17" s="42"/>
      <c r="V17" s="42"/>
      <c r="W17" s="42"/>
    </row>
    <row r="18" spans="1:23" x14ac:dyDescent="0.25">
      <c r="A18" s="29" t="s">
        <v>123</v>
      </c>
      <c r="B18" s="13" t="str">
        <f t="shared" si="3"/>
        <v>CAD_250_BLED_4loop</v>
      </c>
      <c r="C18" s="103">
        <f>(257+0.05*322)/1000</f>
        <v>0.27310000000000001</v>
      </c>
      <c r="D18" s="102"/>
      <c r="E18" s="127"/>
      <c r="F18">
        <v>2</v>
      </c>
      <c r="K18" s="41" t="s">
        <v>58</v>
      </c>
      <c r="L18" s="42"/>
      <c r="M18" s="42"/>
      <c r="N18" s="42"/>
      <c r="O18" s="42"/>
      <c r="P18" s="42"/>
      <c r="Q18" s="42"/>
      <c r="R18" s="42"/>
      <c r="S18" s="42"/>
      <c r="T18" s="42"/>
      <c r="U18" s="42"/>
      <c r="V18" s="42"/>
      <c r="W18" s="42"/>
    </row>
    <row r="19" spans="1:23" x14ac:dyDescent="0.25">
      <c r="A19" s="29" t="s">
        <v>124</v>
      </c>
      <c r="B19" s="13" t="str">
        <f t="shared" si="3"/>
        <v>CAD_250_BLED_6loop</v>
      </c>
      <c r="C19" s="103">
        <f>(357+0.05*422)/1000</f>
        <v>0.37810000000000005</v>
      </c>
      <c r="D19" s="102"/>
      <c r="F19">
        <v>2.5</v>
      </c>
      <c r="K19" s="41" t="s">
        <v>59</v>
      </c>
      <c r="L19" s="42"/>
      <c r="M19" s="42"/>
      <c r="N19" s="42"/>
      <c r="O19" s="42"/>
      <c r="P19" s="42"/>
      <c r="Q19" s="42"/>
      <c r="R19" s="42"/>
      <c r="S19" s="42"/>
      <c r="T19" s="42"/>
      <c r="U19" s="42"/>
      <c r="V19" s="42"/>
      <c r="W19" s="42"/>
    </row>
    <row r="20" spans="1:23" x14ac:dyDescent="0.25">
      <c r="A20" s="31" t="s">
        <v>125</v>
      </c>
      <c r="B20" s="104" t="str">
        <f t="shared" si="3"/>
        <v>CAD_250_BLED_8loop</v>
      </c>
      <c r="C20" s="120">
        <f>(457+0.05*522)/1000</f>
        <v>0.48310000000000003</v>
      </c>
    </row>
    <row r="21" spans="1:23" x14ac:dyDescent="0.25">
      <c r="A21" s="29" t="s">
        <v>132</v>
      </c>
      <c r="B21" s="13"/>
      <c r="K21" s="13" t="s">
        <v>22</v>
      </c>
      <c r="L21" s="7"/>
      <c r="M21" s="7"/>
    </row>
    <row r="22" spans="1:23" x14ac:dyDescent="0.25">
      <c r="B22" s="13"/>
      <c r="K22" s="13"/>
      <c r="L22" s="13"/>
      <c r="M22" s="13"/>
    </row>
    <row r="23" spans="1:23" ht="13.8" thickBot="1" x14ac:dyDescent="0.3">
      <c r="A23" s="13"/>
      <c r="B23" s="13"/>
      <c r="C23" s="38" t="s">
        <v>10</v>
      </c>
      <c r="F23" s="38" t="s">
        <v>39</v>
      </c>
      <c r="K23" s="41" t="s">
        <v>131</v>
      </c>
      <c r="L23" s="41"/>
      <c r="M23" s="13"/>
      <c r="N23" s="13"/>
      <c r="O23" s="41" t="s">
        <v>126</v>
      </c>
      <c r="P23" s="42"/>
    </row>
    <row r="24" spans="1:23" x14ac:dyDescent="0.25">
      <c r="C24" s="109" t="s">
        <v>11</v>
      </c>
      <c r="D24" s="109" t="s">
        <v>12</v>
      </c>
      <c r="F24" s="89">
        <v>120</v>
      </c>
      <c r="G24" s="90" t="s">
        <v>67</v>
      </c>
      <c r="H24" s="81"/>
      <c r="I24" s="82"/>
      <c r="K24" s="41" t="s">
        <v>44</v>
      </c>
      <c r="L24" s="41" t="s">
        <v>8</v>
      </c>
      <c r="M24" s="13"/>
      <c r="N24" s="13"/>
      <c r="O24" s="41" t="s">
        <v>44</v>
      </c>
      <c r="P24" s="42">
        <v>1</v>
      </c>
    </row>
    <row r="25" spans="1:23" x14ac:dyDescent="0.25">
      <c r="C25" s="73">
        <v>72</v>
      </c>
      <c r="D25" s="110">
        <v>30</v>
      </c>
      <c r="F25" s="91">
        <v>38</v>
      </c>
      <c r="G25" s="41" t="s">
        <v>68</v>
      </c>
      <c r="H25" s="13"/>
      <c r="I25" s="83"/>
      <c r="K25" s="41" t="s">
        <v>45</v>
      </c>
      <c r="L25" s="41" t="s">
        <v>8</v>
      </c>
      <c r="O25" s="41" t="s">
        <v>45</v>
      </c>
      <c r="P25" s="42">
        <v>2</v>
      </c>
    </row>
    <row r="26" spans="1:23" x14ac:dyDescent="0.25">
      <c r="C26" s="111">
        <v>48</v>
      </c>
      <c r="D26" s="30">
        <v>15</v>
      </c>
      <c r="F26" s="91">
        <v>17</v>
      </c>
      <c r="G26" s="41" t="s">
        <v>69</v>
      </c>
      <c r="H26" s="13"/>
      <c r="I26" s="83"/>
      <c r="K26" s="41" t="s">
        <v>46</v>
      </c>
      <c r="L26" s="41" t="s">
        <v>8</v>
      </c>
      <c r="O26" s="41" t="s">
        <v>46</v>
      </c>
      <c r="P26" s="42">
        <v>3</v>
      </c>
    </row>
    <row r="27" spans="1:23" x14ac:dyDescent="0.25">
      <c r="C27" s="34">
        <v>30</v>
      </c>
      <c r="D27" s="30">
        <v>5</v>
      </c>
      <c r="F27" s="84"/>
      <c r="G27" s="13"/>
      <c r="H27" s="13"/>
      <c r="I27" s="83"/>
      <c r="K27" s="41" t="s">
        <v>47</v>
      </c>
      <c r="L27" s="41" t="s">
        <v>8</v>
      </c>
      <c r="O27" s="41" t="s">
        <v>47</v>
      </c>
      <c r="P27" s="42">
        <v>4</v>
      </c>
    </row>
    <row r="28" spans="1:23" x14ac:dyDescent="0.25">
      <c r="C28" s="111">
        <v>24</v>
      </c>
      <c r="D28" s="30">
        <v>0</v>
      </c>
      <c r="F28" s="92">
        <f>'System Calculation'!A15</f>
        <v>0</v>
      </c>
      <c r="G28" s="130">
        <f>IFERROR(VLOOKUP(F28,Datos!B5:D8,2,0),0)</f>
        <v>0</v>
      </c>
      <c r="H28" s="130">
        <f>IFERROR(VLOOKUP(F28,Datos!B5:D8,3,0),0)</f>
        <v>0</v>
      </c>
      <c r="I28" s="83"/>
      <c r="K28" s="41"/>
      <c r="L28" s="41"/>
      <c r="O28" s="41"/>
      <c r="P28" s="42"/>
    </row>
    <row r="29" spans="1:23" ht="13.8" x14ac:dyDescent="0.3">
      <c r="C29" s="74">
        <v>4</v>
      </c>
      <c r="D29" s="32"/>
      <c r="F29" s="92" t="str">
        <f>'System Calculation'!A16</f>
        <v xml:space="preserve"> </v>
      </c>
      <c r="G29" s="79">
        <f>IFERROR(VLOOKUP(F29,Datos!F4:H4,2,0),0)</f>
        <v>0</v>
      </c>
      <c r="H29" s="87">
        <f>IFERROR(VLOOKUP(F29,Datos!F4:H4,3,0),0)</f>
        <v>0</v>
      </c>
      <c r="I29" s="83"/>
      <c r="K29" s="41" t="s">
        <v>60</v>
      </c>
      <c r="L29" s="41"/>
      <c r="O29" s="41" t="s">
        <v>127</v>
      </c>
      <c r="P29" s="42"/>
    </row>
    <row r="30" spans="1:23" x14ac:dyDescent="0.25">
      <c r="F30" s="126">
        <f>'System Calculation'!A17</f>
        <v>0</v>
      </c>
      <c r="G30" s="130">
        <f>IFERROR(VLOOKUP(F30,B13:C20,2,0),0)</f>
        <v>0</v>
      </c>
      <c r="H30" s="130">
        <f>IFERROR(VLOOKUP(F30,B13:C20,3,0),0)</f>
        <v>0</v>
      </c>
      <c r="I30" s="83"/>
      <c r="K30" s="41" t="s">
        <v>52</v>
      </c>
      <c r="L30" s="41" t="s">
        <v>8</v>
      </c>
      <c r="O30" s="41" t="s">
        <v>52</v>
      </c>
      <c r="P30" s="42">
        <v>1</v>
      </c>
    </row>
    <row r="31" spans="1:23" ht="13.8" x14ac:dyDescent="0.3">
      <c r="F31" s="92">
        <f>'System Calculation'!A18</f>
        <v>0</v>
      </c>
      <c r="G31" s="79">
        <f>IFERROR(VLOOKUP(F31,Datos!F4:H4,2,0),0)</f>
        <v>0</v>
      </c>
      <c r="H31" s="87">
        <f>IFERROR(VLOOKUP(F31,Datos!F4:H4,3,0),0)</f>
        <v>0</v>
      </c>
      <c r="I31" s="83"/>
      <c r="K31" s="41" t="s">
        <v>53</v>
      </c>
      <c r="L31" s="41" t="s">
        <v>8</v>
      </c>
      <c r="O31" s="41" t="s">
        <v>53</v>
      </c>
      <c r="P31" s="42">
        <v>2</v>
      </c>
    </row>
    <row r="32" spans="1:23" x14ac:dyDescent="0.25">
      <c r="F32" s="126">
        <f>'System Calculation'!A19</f>
        <v>0</v>
      </c>
      <c r="G32" s="130">
        <f>IFERROR(VLOOKUP(F32,B13:C20,2,0),0)</f>
        <v>0</v>
      </c>
      <c r="H32" s="130">
        <f>IFERROR(VLOOKUP(F32,B13:C20,3,0),0)</f>
        <v>0</v>
      </c>
      <c r="I32" s="83"/>
      <c r="K32" s="41" t="s">
        <v>54</v>
      </c>
      <c r="L32" s="41" t="s">
        <v>8</v>
      </c>
      <c r="O32" s="41" t="s">
        <v>54</v>
      </c>
      <c r="P32" s="42">
        <v>3</v>
      </c>
    </row>
    <row r="33" spans="1:16" ht="13.8" x14ac:dyDescent="0.3">
      <c r="F33" s="92">
        <f>'System Calculation'!A20</f>
        <v>0</v>
      </c>
      <c r="G33" s="79">
        <f>IFERROR(VLOOKUP(F33,Datos!F4:H4,2,0),0)</f>
        <v>0</v>
      </c>
      <c r="H33" s="87">
        <f>IFERROR(VLOOKUP(F33,Datos!F4:H4,3,0),0)</f>
        <v>0</v>
      </c>
      <c r="I33" s="83"/>
      <c r="K33" s="41" t="s">
        <v>55</v>
      </c>
      <c r="L33" s="41" t="s">
        <v>8</v>
      </c>
      <c r="O33" s="41" t="s">
        <v>55</v>
      </c>
      <c r="P33" s="42">
        <v>4</v>
      </c>
    </row>
    <row r="34" spans="1:16" x14ac:dyDescent="0.25">
      <c r="F34" s="126">
        <f>'System Calculation'!A21</f>
        <v>0</v>
      </c>
      <c r="G34" s="130">
        <f>IFERROR(VLOOKUP(F34,B13:C20,2,0),0)</f>
        <v>0</v>
      </c>
      <c r="H34" s="130">
        <f>IFERROR(VLOOKUP(F34,B13:C20,3,0),0)</f>
        <v>0</v>
      </c>
      <c r="I34" s="83"/>
      <c r="K34" s="41" t="s">
        <v>56</v>
      </c>
      <c r="L34" s="41" t="s">
        <v>8</v>
      </c>
      <c r="O34" s="41" t="s">
        <v>56</v>
      </c>
      <c r="P34" s="42">
        <v>1</v>
      </c>
    </row>
    <row r="35" spans="1:16" ht="13.8" x14ac:dyDescent="0.3">
      <c r="F35" s="92" t="str">
        <f>'System Calculation'!A22</f>
        <v xml:space="preserve"> </v>
      </c>
      <c r="G35" s="79">
        <f>IFERROR(VLOOKUP(F35,Datos!F4:H4,2,0),0)</f>
        <v>0</v>
      </c>
      <c r="H35" s="87">
        <f>IFERROR(VLOOKUP(F35,Datos!F4:H4,3,0),0)</f>
        <v>0</v>
      </c>
      <c r="I35" s="83"/>
      <c r="K35" s="41" t="s">
        <v>57</v>
      </c>
      <c r="L35" s="41" t="s">
        <v>8</v>
      </c>
      <c r="O35" s="41" t="s">
        <v>57</v>
      </c>
      <c r="P35" s="42">
        <v>2</v>
      </c>
    </row>
    <row r="36" spans="1:16" x14ac:dyDescent="0.25">
      <c r="F36" s="84"/>
      <c r="G36" s="13"/>
      <c r="H36" s="13"/>
      <c r="I36" s="83"/>
      <c r="K36" s="41" t="s">
        <v>58</v>
      </c>
      <c r="L36" s="41" t="s">
        <v>8</v>
      </c>
      <c r="O36" s="41" t="s">
        <v>58</v>
      </c>
      <c r="P36" s="42">
        <v>3</v>
      </c>
    </row>
    <row r="37" spans="1:16" x14ac:dyDescent="0.25">
      <c r="F37" s="17" t="s">
        <v>21</v>
      </c>
      <c r="G37" s="13"/>
      <c r="H37" s="13" t="s">
        <v>40</v>
      </c>
      <c r="I37" s="83"/>
      <c r="K37" s="41" t="s">
        <v>59</v>
      </c>
      <c r="L37" s="41" t="s">
        <v>8</v>
      </c>
      <c r="O37" s="41" t="s">
        <v>59</v>
      </c>
      <c r="P37" s="42">
        <v>4</v>
      </c>
    </row>
    <row r="38" spans="1:16" ht="13.8" thickBot="1" x14ac:dyDescent="0.3">
      <c r="F38" s="93">
        <f>'System Calculation'!F28</f>
        <v>0</v>
      </c>
      <c r="G38" s="13"/>
      <c r="H38" s="80">
        <f>F38-H29</f>
        <v>0</v>
      </c>
      <c r="I38" s="83">
        <f>MATCH(H38,F24:F26,-1)</f>
        <v>3</v>
      </c>
    </row>
    <row r="39" spans="1:16" ht="13.8" thickBot="1" x14ac:dyDescent="0.3">
      <c r="F39" s="85"/>
      <c r="G39" s="86"/>
      <c r="H39" s="88" t="s">
        <v>41</v>
      </c>
      <c r="I39" s="10" t="str">
        <f>INDEX(G24:G26,I38,1)</f>
        <v>BTD-1218</v>
      </c>
    </row>
    <row r="45" spans="1:16" x14ac:dyDescent="0.25">
      <c r="A45" s="40" t="s">
        <v>16</v>
      </c>
      <c r="B45" s="78"/>
      <c r="C45" s="78"/>
      <c r="D45" s="78"/>
      <c r="E45" s="78"/>
    </row>
  </sheetData>
  <sheetProtection algorithmName="SHA-512" hashValue="NPUHgxLCjmys+bcDqQkFh/dZ/5uz2SF36H5SV6/TchOEAAvESnlsMQfhRHFwUplbp8kGnyj7eMWZtEsuiCX8og==" saltValue="84QwB8zg2Xv2FNgcgx/rMA==" spinCount="100000" sheet="1" objects="1" scenarios="1" selectLockedCells="1" selectUnlockedCells="1"/>
  <phoneticPr fontId="11" type="noConversion"/>
  <dataValidations disablePrompts="1" count="3">
    <dataValidation type="list" allowBlank="1" showInputMessage="1" showErrorMessage="1" prompt="If control panel is changed, select the batterie according to new panel" sqref="F28" xr:uid="{410E2CA0-3DD4-40E2-937B-30B47A0F962F}">
      <formula1>Centrales</formula1>
    </dataValidation>
    <dataValidation type="list" allowBlank="1" showInputMessage="1" showErrorMessage="1" prompt="If control panel is changed, select the batteries according to new panel" sqref="F29" xr:uid="{29D11690-E581-45EA-817B-CE0AF2A02F80}">
      <formula1>INDIRECT(#REF!)</formula1>
    </dataValidation>
    <dataValidation type="list" allowBlank="1" showInputMessage="1" showErrorMessage="1" sqref="F30 F32 F34" xr:uid="{6779ECF7-7EF8-488B-8F88-B5B9C57321D2}">
      <formula1>Cajas_ampliación</formula1>
    </dataValidation>
  </dataValidation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BE7C2-073D-4D1A-94C9-16A64CEFDC54}">
  <sheetPr codeName="Hoja20">
    <pageSetUpPr fitToPage="1"/>
  </sheetPr>
  <dimension ref="A1:O110"/>
  <sheetViews>
    <sheetView zoomScale="120" zoomScaleNormal="120" workbookViewId="0">
      <pane ySplit="14" topLeftCell="A15" activePane="bottomLeft" state="frozen"/>
      <selection activeCell="I16" sqref="I16"/>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168</v>
      </c>
      <c r="B13" s="181"/>
      <c r="C13" s="181"/>
      <c r="D13" s="181"/>
      <c r="E13" s="181"/>
      <c r="F13" s="181"/>
      <c r="G13" s="181"/>
      <c r="H13" s="181"/>
      <c r="I13" s="182"/>
      <c r="J13" s="182"/>
      <c r="K13" s="182"/>
      <c r="L13" s="182"/>
      <c r="M13" s="183"/>
    </row>
    <row r="14" spans="1:15" s="161" customFormat="1" ht="13.8" thickBot="1" x14ac:dyDescent="0.3">
      <c r="A14" s="184" t="s">
        <v>0</v>
      </c>
      <c r="B14" s="185" t="s">
        <v>140</v>
      </c>
      <c r="C14" s="186" t="s">
        <v>1</v>
      </c>
      <c r="D14" s="186" t="s">
        <v>4</v>
      </c>
      <c r="E14" s="186" t="s">
        <v>4</v>
      </c>
      <c r="F14" s="186" t="s">
        <v>18</v>
      </c>
      <c r="G14" s="233" t="s">
        <v>5</v>
      </c>
      <c r="H14" s="186" t="s">
        <v>5</v>
      </c>
      <c r="I14" s="187" t="s">
        <v>143</v>
      </c>
      <c r="J14" s="187" t="s">
        <v>28</v>
      </c>
      <c r="K14" s="187" t="s">
        <v>29</v>
      </c>
      <c r="L14" s="187" t="s">
        <v>42</v>
      </c>
      <c r="M14" s="188"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237">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238">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238">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238">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238">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238">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238">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238">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238">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238">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238">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238">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238">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238">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238">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238">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238">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238">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238">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238">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238">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238">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238">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238">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238">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238">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238">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238">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238">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238">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238">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238">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238">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238">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238">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238">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238">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238">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238">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238">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238">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238">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238">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238">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238">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238">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238">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238">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238">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238">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238">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238">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238">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238">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238">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238">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238">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238">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238">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238">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4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wFYellhtCgYYxtpfH+BGdbUdHZhxtp2pzZny9gvQdN7bQ+LM5ud51onNWdAMrmkMZTDbcp67i52wkPFPIR8LeQ==" saltValue="/Q6uh9yO5mVrBCAjdwdcdA==" spinCount="100000" sheet="1" objects="1" scenarios="1"/>
  <mergeCells count="5">
    <mergeCell ref="K7:M7"/>
    <mergeCell ref="H8:J9"/>
    <mergeCell ref="K8:L8"/>
    <mergeCell ref="K9:L9"/>
    <mergeCell ref="A110:M110"/>
  </mergeCells>
  <conditionalFormatting sqref="B89:J90">
    <cfRule type="containsErrors" dxfId="314" priority="5">
      <formula>ISERROR(B89)</formula>
    </cfRule>
  </conditionalFormatting>
  <conditionalFormatting sqref="B91:J91">
    <cfRule type="containsErrors" dxfId="313" priority="3">
      <formula>ISERROR(B91)</formula>
    </cfRule>
  </conditionalFormatting>
  <conditionalFormatting sqref="B95:J96">
    <cfRule type="containsErrors" dxfId="312" priority="4">
      <formula>ISERROR(B95)</formula>
    </cfRule>
  </conditionalFormatting>
  <conditionalFormatting sqref="B97:J97">
    <cfRule type="containsErrors" dxfId="311" priority="1">
      <formula>ISERROR(B97)</formula>
    </cfRule>
  </conditionalFormatting>
  <conditionalFormatting sqref="C106:C107">
    <cfRule type="cellIs" dxfId="310" priority="6" stopIfTrue="1" operator="equal">
      <formula>"FAIL"</formula>
    </cfRule>
  </conditionalFormatting>
  <conditionalFormatting sqref="K15:K75">
    <cfRule type="cellIs" dxfId="309" priority="10" operator="equal">
      <formula>0</formula>
    </cfRule>
  </conditionalFormatting>
  <conditionalFormatting sqref="M8:M9">
    <cfRule type="cellIs" dxfId="308" priority="24" stopIfTrue="1" operator="equal">
      <formula>"FAIL"</formula>
    </cfRule>
  </conditionalFormatting>
  <conditionalFormatting sqref="O34:O35">
    <cfRule type="expression" dxfId="307" priority="11" stopIfTrue="1">
      <formula>$C$39&gt;2</formula>
    </cfRule>
    <cfRule type="expression" dxfId="306" priority="12" stopIfTrue="1">
      <formula>$C$39&lt;3</formula>
    </cfRule>
  </conditionalFormatting>
  <conditionalFormatting sqref="O36:O37">
    <cfRule type="expression" dxfId="305" priority="26" stopIfTrue="1">
      <formula>$C$38&gt;4</formula>
    </cfRule>
    <cfRule type="expression" dxfId="304" priority="27" stopIfTrue="1">
      <formula>$C$38&lt;5</formula>
    </cfRule>
  </conditionalFormatting>
  <conditionalFormatting sqref="O38:O43">
    <cfRule type="expression" dxfId="303" priority="13" stopIfTrue="1">
      <formula>$C$39&gt;2</formula>
    </cfRule>
    <cfRule type="expression" dxfId="302" priority="14" stopIfTrue="1">
      <formula>$C$39&lt;3</formula>
    </cfRule>
  </conditionalFormatting>
  <conditionalFormatting sqref="O54">
    <cfRule type="expression" dxfId="301" priority="15" stopIfTrue="1">
      <formula>$C$39&gt;2</formula>
    </cfRule>
    <cfRule type="expression" dxfId="300" priority="16" stopIfTrue="1">
      <formula>$C$39&lt;3</formula>
    </cfRule>
  </conditionalFormatting>
  <conditionalFormatting sqref="O56">
    <cfRule type="expression" dxfId="299" priority="8" stopIfTrue="1">
      <formula>$C$39&gt;2</formula>
    </cfRule>
    <cfRule type="expression" dxfId="298" priority="9" stopIfTrue="1">
      <formula>$C$39&lt;3</formula>
    </cfRule>
  </conditionalFormatting>
  <conditionalFormatting sqref="O58:O64">
    <cfRule type="expression" dxfId="297" priority="28" stopIfTrue="1">
      <formula>$C$39&gt;2</formula>
    </cfRule>
    <cfRule type="expression" dxfId="296" priority="29" stopIfTrue="1">
      <formula>$C$39&lt;3</formula>
    </cfRule>
  </conditionalFormatting>
  <conditionalFormatting sqref="O67:O68">
    <cfRule type="expression" dxfId="295" priority="17" stopIfTrue="1">
      <formula>$C$38&gt;4</formula>
    </cfRule>
    <cfRule type="expression" dxfId="294"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553EB-07F8-4366-843C-A3CDE431713F}">
  <sheetPr codeName="Hoja21">
    <pageSetUpPr fitToPage="1"/>
  </sheetPr>
  <dimension ref="A1:O110"/>
  <sheetViews>
    <sheetView zoomScale="120" zoomScaleNormal="120" workbookViewId="0">
      <pane ySplit="14" topLeftCell="A15" activePane="bottomLeft" state="frozen"/>
      <selection activeCell="I16" sqref="I16"/>
      <selection pane="bottomLeft" activeCell="C16" sqref="C16"/>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243">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244"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169</v>
      </c>
      <c r="B13" s="181"/>
      <c r="C13" s="181"/>
      <c r="D13" s="181"/>
      <c r="E13" s="181"/>
      <c r="F13" s="181"/>
      <c r="G13" s="181"/>
      <c r="H13" s="181"/>
      <c r="I13" s="182"/>
      <c r="J13" s="182"/>
      <c r="K13" s="182"/>
      <c r="L13" s="182"/>
      <c r="M13" s="183"/>
    </row>
    <row r="14" spans="1:15" s="161" customFormat="1" ht="13.8" thickBot="1" x14ac:dyDescent="0.3">
      <c r="A14" s="184" t="s">
        <v>0</v>
      </c>
      <c r="B14" s="185" t="s">
        <v>140</v>
      </c>
      <c r="C14" s="186" t="s">
        <v>1</v>
      </c>
      <c r="D14" s="186" t="s">
        <v>4</v>
      </c>
      <c r="E14" s="186" t="s">
        <v>4</v>
      </c>
      <c r="F14" s="186" t="s">
        <v>18</v>
      </c>
      <c r="G14" s="233" t="s">
        <v>5</v>
      </c>
      <c r="H14" s="186" t="s">
        <v>5</v>
      </c>
      <c r="I14" s="187" t="s">
        <v>143</v>
      </c>
      <c r="J14" s="187" t="s">
        <v>28</v>
      </c>
      <c r="K14" s="187" t="s">
        <v>29</v>
      </c>
      <c r="L14" s="187" t="s">
        <v>42</v>
      </c>
      <c r="M14" s="188"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237">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238">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238">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238">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238">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238">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238">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238">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238">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238">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238">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238">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238">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238">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238">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238">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238">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238">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238">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238">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238">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238">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238">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238">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238">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238">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238">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238">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238">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238">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238">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238">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238">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238">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238">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238">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238">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238">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238">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238">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238">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238">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238">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238">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238">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238">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238">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238">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238">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238">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238">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238">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238">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238">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238">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238">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238">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238">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238">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238">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4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9IGSV60dxMGYqSCh657GEGobifm4lnEFH68R23r3MZP3sHf3SN/V/irHpB3dsSbQwel38mHyMRIZlfsqWmoICg==" saltValue="rZvtq7l7k2KKiJJGH+K24g==" spinCount="100000" sheet="1" objects="1" scenarios="1"/>
  <mergeCells count="5">
    <mergeCell ref="K7:M7"/>
    <mergeCell ref="H8:J9"/>
    <mergeCell ref="K8:L8"/>
    <mergeCell ref="K9:L9"/>
    <mergeCell ref="A110:M110"/>
  </mergeCells>
  <conditionalFormatting sqref="B89:J90">
    <cfRule type="containsErrors" dxfId="293" priority="5">
      <formula>ISERROR(B89)</formula>
    </cfRule>
  </conditionalFormatting>
  <conditionalFormatting sqref="B91:J91">
    <cfRule type="containsErrors" dxfId="292" priority="3">
      <formula>ISERROR(B91)</formula>
    </cfRule>
  </conditionalFormatting>
  <conditionalFormatting sqref="B95:J96">
    <cfRule type="containsErrors" dxfId="291" priority="4">
      <formula>ISERROR(B95)</formula>
    </cfRule>
  </conditionalFormatting>
  <conditionalFormatting sqref="B97:J97">
    <cfRule type="containsErrors" dxfId="290" priority="1">
      <formula>ISERROR(B97)</formula>
    </cfRule>
  </conditionalFormatting>
  <conditionalFormatting sqref="C106:C107">
    <cfRule type="cellIs" dxfId="289" priority="6" stopIfTrue="1" operator="equal">
      <formula>"FAIL"</formula>
    </cfRule>
  </conditionalFormatting>
  <conditionalFormatting sqref="K15:K75">
    <cfRule type="cellIs" dxfId="288" priority="10" operator="equal">
      <formula>0</formula>
    </cfRule>
  </conditionalFormatting>
  <conditionalFormatting sqref="M8:M9">
    <cfRule type="cellIs" dxfId="287" priority="24" stopIfTrue="1" operator="equal">
      <formula>"FAIL"</formula>
    </cfRule>
  </conditionalFormatting>
  <conditionalFormatting sqref="O34:O35">
    <cfRule type="expression" dxfId="286" priority="11" stopIfTrue="1">
      <formula>$C$39&gt;2</formula>
    </cfRule>
    <cfRule type="expression" dxfId="285" priority="12" stopIfTrue="1">
      <formula>$C$39&lt;3</formula>
    </cfRule>
  </conditionalFormatting>
  <conditionalFormatting sqref="O36:O37">
    <cfRule type="expression" dxfId="284" priority="26" stopIfTrue="1">
      <formula>$C$38&gt;4</formula>
    </cfRule>
    <cfRule type="expression" dxfId="283" priority="27" stopIfTrue="1">
      <formula>$C$38&lt;5</formula>
    </cfRule>
  </conditionalFormatting>
  <conditionalFormatting sqref="O38:O43">
    <cfRule type="expression" dxfId="282" priority="13" stopIfTrue="1">
      <formula>$C$39&gt;2</formula>
    </cfRule>
    <cfRule type="expression" dxfId="281" priority="14" stopIfTrue="1">
      <formula>$C$39&lt;3</formula>
    </cfRule>
  </conditionalFormatting>
  <conditionalFormatting sqref="O54">
    <cfRule type="expression" dxfId="280" priority="15" stopIfTrue="1">
      <formula>$C$39&gt;2</formula>
    </cfRule>
    <cfRule type="expression" dxfId="279" priority="16" stopIfTrue="1">
      <formula>$C$39&lt;3</formula>
    </cfRule>
  </conditionalFormatting>
  <conditionalFormatting sqref="O56">
    <cfRule type="expression" dxfId="278" priority="8" stopIfTrue="1">
      <formula>$C$39&gt;2</formula>
    </cfRule>
    <cfRule type="expression" dxfId="277" priority="9" stopIfTrue="1">
      <formula>$C$39&lt;3</formula>
    </cfRule>
  </conditionalFormatting>
  <conditionalFormatting sqref="O58:O64">
    <cfRule type="expression" dxfId="276" priority="28" stopIfTrue="1">
      <formula>$C$39&gt;2</formula>
    </cfRule>
    <cfRule type="expression" dxfId="275" priority="29" stopIfTrue="1">
      <formula>$C$39&lt;3</formula>
    </cfRule>
  </conditionalFormatting>
  <conditionalFormatting sqref="O67:O68">
    <cfRule type="expression" dxfId="274" priority="17" stopIfTrue="1">
      <formula>$C$38&gt;4</formula>
    </cfRule>
    <cfRule type="expression" dxfId="273"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8B124-7C85-4C5A-A7C4-6B8E5F5854D0}">
  <sheetPr codeName="Hoja22">
    <pageSetUpPr fitToPage="1"/>
  </sheetPr>
  <dimension ref="A1:O110"/>
  <sheetViews>
    <sheetView zoomScale="120" zoomScaleNormal="120" workbookViewId="0">
      <pane ySplit="14" topLeftCell="A15" activePane="bottomLeft" state="frozen"/>
      <selection activeCell="I16" sqref="I16"/>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170</v>
      </c>
      <c r="B13" s="181"/>
      <c r="C13" s="181"/>
      <c r="D13" s="181"/>
      <c r="E13" s="181"/>
      <c r="F13" s="181"/>
      <c r="G13" s="181"/>
      <c r="H13" s="181"/>
      <c r="I13" s="182"/>
      <c r="J13" s="182"/>
      <c r="K13" s="182"/>
      <c r="L13" s="182"/>
      <c r="M13" s="183"/>
    </row>
    <row r="14" spans="1:15" s="161" customFormat="1" ht="13.8" thickBot="1" x14ac:dyDescent="0.3">
      <c r="A14" s="184" t="s">
        <v>0</v>
      </c>
      <c r="B14" s="185" t="s">
        <v>140</v>
      </c>
      <c r="C14" s="186" t="s">
        <v>1</v>
      </c>
      <c r="D14" s="186" t="s">
        <v>4</v>
      </c>
      <c r="E14" s="186" t="s">
        <v>4</v>
      </c>
      <c r="F14" s="186" t="s">
        <v>18</v>
      </c>
      <c r="G14" s="233" t="s">
        <v>5</v>
      </c>
      <c r="H14" s="186" t="s">
        <v>5</v>
      </c>
      <c r="I14" s="187" t="s">
        <v>143</v>
      </c>
      <c r="J14" s="187" t="s">
        <v>28</v>
      </c>
      <c r="K14" s="187" t="s">
        <v>29</v>
      </c>
      <c r="L14" s="187" t="s">
        <v>42</v>
      </c>
      <c r="M14" s="188"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191">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196">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196">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196">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196">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196">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196">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196">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196">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196">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196">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196">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196">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196">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196">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196">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196">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196">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196">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196">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196">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196">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196">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196">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196">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196">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196">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196">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196">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196">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196">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196">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196">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196">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196">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196">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196">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196">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196">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196">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196">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196">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196">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196">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196">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196">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196">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196">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196">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196">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196">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196">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196">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196">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196">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196">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196">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196">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196">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196">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0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7J839zFZna5AfSAh7hAjMdwJ64ZWP7K/cr/uRfztHIBVesO84bZPUtIkI/q9hvE9bGngE3lPgsVC4x5CNlEqmQ==" saltValue="d9eJspzoWRLqrfG0Of95ww==" spinCount="100000" sheet="1" objects="1" scenarios="1"/>
  <mergeCells count="5">
    <mergeCell ref="K7:M7"/>
    <mergeCell ref="H8:J9"/>
    <mergeCell ref="K8:L8"/>
    <mergeCell ref="K9:L9"/>
    <mergeCell ref="A110:M110"/>
  </mergeCells>
  <conditionalFormatting sqref="B89:J90">
    <cfRule type="containsErrors" dxfId="272" priority="5">
      <formula>ISERROR(B89)</formula>
    </cfRule>
  </conditionalFormatting>
  <conditionalFormatting sqref="B91:J91">
    <cfRule type="containsErrors" dxfId="271" priority="3">
      <formula>ISERROR(B91)</formula>
    </cfRule>
  </conditionalFormatting>
  <conditionalFormatting sqref="B95:J96">
    <cfRule type="containsErrors" dxfId="270" priority="4">
      <formula>ISERROR(B95)</formula>
    </cfRule>
  </conditionalFormatting>
  <conditionalFormatting sqref="B97:J97">
    <cfRule type="containsErrors" dxfId="269" priority="1">
      <formula>ISERROR(B97)</formula>
    </cfRule>
  </conditionalFormatting>
  <conditionalFormatting sqref="C106:C107">
    <cfRule type="cellIs" dxfId="268" priority="6" stopIfTrue="1" operator="equal">
      <formula>"FAIL"</formula>
    </cfRule>
  </conditionalFormatting>
  <conditionalFormatting sqref="K15:K75">
    <cfRule type="cellIs" dxfId="267" priority="10" operator="equal">
      <formula>0</formula>
    </cfRule>
  </conditionalFormatting>
  <conditionalFormatting sqref="M8:M9">
    <cfRule type="cellIs" dxfId="266" priority="24" stopIfTrue="1" operator="equal">
      <formula>"FAIL"</formula>
    </cfRule>
  </conditionalFormatting>
  <conditionalFormatting sqref="O34:O35">
    <cfRule type="expression" dxfId="265" priority="11" stopIfTrue="1">
      <formula>$C$39&gt;2</formula>
    </cfRule>
    <cfRule type="expression" dxfId="264" priority="12" stopIfTrue="1">
      <formula>$C$39&lt;3</formula>
    </cfRule>
  </conditionalFormatting>
  <conditionalFormatting sqref="O36:O37">
    <cfRule type="expression" dxfId="263" priority="26" stopIfTrue="1">
      <formula>$C$38&gt;4</formula>
    </cfRule>
    <cfRule type="expression" dxfId="262" priority="27" stopIfTrue="1">
      <formula>$C$38&lt;5</formula>
    </cfRule>
  </conditionalFormatting>
  <conditionalFormatting sqref="O38:O43">
    <cfRule type="expression" dxfId="261" priority="13" stopIfTrue="1">
      <formula>$C$39&gt;2</formula>
    </cfRule>
    <cfRule type="expression" dxfId="260" priority="14" stopIfTrue="1">
      <formula>$C$39&lt;3</formula>
    </cfRule>
  </conditionalFormatting>
  <conditionalFormatting sqref="O54">
    <cfRule type="expression" dxfId="259" priority="15" stopIfTrue="1">
      <formula>$C$39&gt;2</formula>
    </cfRule>
    <cfRule type="expression" dxfId="258" priority="16" stopIfTrue="1">
      <formula>$C$39&lt;3</formula>
    </cfRule>
  </conditionalFormatting>
  <conditionalFormatting sqref="O56">
    <cfRule type="expression" dxfId="257" priority="8" stopIfTrue="1">
      <formula>$C$39&gt;2</formula>
    </cfRule>
    <cfRule type="expression" dxfId="256" priority="9" stopIfTrue="1">
      <formula>$C$39&lt;3</formula>
    </cfRule>
  </conditionalFormatting>
  <conditionalFormatting sqref="O58:O64">
    <cfRule type="expression" dxfId="255" priority="28" stopIfTrue="1">
      <formula>$C$39&gt;2</formula>
    </cfRule>
    <cfRule type="expression" dxfId="254" priority="29" stopIfTrue="1">
      <formula>$C$39&lt;3</formula>
    </cfRule>
  </conditionalFormatting>
  <conditionalFormatting sqref="O67:O68">
    <cfRule type="expression" dxfId="253" priority="17" stopIfTrue="1">
      <formula>$C$38&gt;4</formula>
    </cfRule>
    <cfRule type="expression" dxfId="252"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5720B-E057-4354-82ED-1B3312456B68}">
  <sheetPr codeName="Hoja23">
    <pageSetUpPr fitToPage="1"/>
  </sheetPr>
  <dimension ref="A1:O110"/>
  <sheetViews>
    <sheetView zoomScale="120" zoomScaleNormal="120" workbookViewId="0">
      <pane ySplit="14" topLeftCell="A15" activePane="bottomLeft" state="frozen"/>
      <selection activeCell="I16" sqref="I16"/>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245" t="s">
        <v>171</v>
      </c>
      <c r="B13" s="246"/>
      <c r="C13" s="246"/>
      <c r="D13" s="246"/>
      <c r="E13" s="246"/>
      <c r="F13" s="246"/>
      <c r="G13" s="246"/>
      <c r="H13" s="246"/>
      <c r="I13" s="247"/>
      <c r="J13" s="247"/>
      <c r="K13" s="247"/>
      <c r="L13" s="247"/>
      <c r="M13" s="248"/>
    </row>
    <row r="14" spans="1:15" s="161" customFormat="1" ht="13.8" thickBot="1" x14ac:dyDescent="0.3">
      <c r="A14" s="249" t="s">
        <v>0</v>
      </c>
      <c r="B14" s="250" t="s">
        <v>140</v>
      </c>
      <c r="C14" s="233" t="s">
        <v>1</v>
      </c>
      <c r="D14" s="233" t="s">
        <v>4</v>
      </c>
      <c r="E14" s="233" t="s">
        <v>4</v>
      </c>
      <c r="F14" s="233" t="s">
        <v>18</v>
      </c>
      <c r="G14" s="233" t="s">
        <v>5</v>
      </c>
      <c r="H14" s="233" t="s">
        <v>5</v>
      </c>
      <c r="I14" s="166" t="s">
        <v>143</v>
      </c>
      <c r="J14" s="166" t="s">
        <v>28</v>
      </c>
      <c r="K14" s="166" t="s">
        <v>29</v>
      </c>
      <c r="L14" s="166" t="s">
        <v>42</v>
      </c>
      <c r="M14" s="167"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191">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196">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196">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196">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196">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196">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196">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196">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196">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196">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196">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196">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196">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196">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196">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196">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196">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196">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196">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196">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196">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196">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196">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196">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196">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196">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196">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196">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196">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196">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196">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196">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196">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196">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196">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196">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196">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196">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196">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196">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196">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196">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196">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196">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196">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196">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196">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196">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196">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196">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196">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196">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196">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196">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196">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196">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196">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196">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196">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196">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0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XzseWXwrSM3NwrxDaTi4N4CKNhpwI1dzopsJ3L735lo28/SIkJZj8RHgIwUme69hyuQ0x6ZCIXR2W5q+dcSIcg==" saltValue="scwSOuRHauuOzOw7pOHn6g==" spinCount="100000" sheet="1" objects="1" scenarios="1"/>
  <mergeCells count="5">
    <mergeCell ref="K7:M7"/>
    <mergeCell ref="H8:J9"/>
    <mergeCell ref="K8:L8"/>
    <mergeCell ref="K9:L9"/>
    <mergeCell ref="A110:M110"/>
  </mergeCells>
  <conditionalFormatting sqref="B89:J90">
    <cfRule type="containsErrors" dxfId="251" priority="5">
      <formula>ISERROR(B89)</formula>
    </cfRule>
  </conditionalFormatting>
  <conditionalFormatting sqref="B91:J91">
    <cfRule type="containsErrors" dxfId="250" priority="3">
      <formula>ISERROR(B91)</formula>
    </cfRule>
  </conditionalFormatting>
  <conditionalFormatting sqref="B95:J96">
    <cfRule type="containsErrors" dxfId="249" priority="4">
      <formula>ISERROR(B95)</formula>
    </cfRule>
  </conditionalFormatting>
  <conditionalFormatting sqref="B97:J97">
    <cfRule type="containsErrors" dxfId="248" priority="1">
      <formula>ISERROR(B97)</formula>
    </cfRule>
  </conditionalFormatting>
  <conditionalFormatting sqref="C106:C107">
    <cfRule type="cellIs" dxfId="247" priority="6" stopIfTrue="1" operator="equal">
      <formula>"FAIL"</formula>
    </cfRule>
  </conditionalFormatting>
  <conditionalFormatting sqref="K15:K75">
    <cfRule type="cellIs" dxfId="246" priority="10" operator="equal">
      <formula>0</formula>
    </cfRule>
  </conditionalFormatting>
  <conditionalFormatting sqref="M8:M9">
    <cfRule type="cellIs" dxfId="245" priority="24" stopIfTrue="1" operator="equal">
      <formula>"FAIL"</formula>
    </cfRule>
  </conditionalFormatting>
  <conditionalFormatting sqref="O34:O35">
    <cfRule type="expression" dxfId="244" priority="11" stopIfTrue="1">
      <formula>$C$39&gt;2</formula>
    </cfRule>
    <cfRule type="expression" dxfId="243" priority="12" stopIfTrue="1">
      <formula>$C$39&lt;3</formula>
    </cfRule>
  </conditionalFormatting>
  <conditionalFormatting sqref="O36:O37">
    <cfRule type="expression" dxfId="242" priority="26" stopIfTrue="1">
      <formula>$C$38&gt;4</formula>
    </cfRule>
    <cfRule type="expression" dxfId="241" priority="27" stopIfTrue="1">
      <formula>$C$38&lt;5</formula>
    </cfRule>
  </conditionalFormatting>
  <conditionalFormatting sqref="O38:O43">
    <cfRule type="expression" dxfId="240" priority="13" stopIfTrue="1">
      <formula>$C$39&gt;2</formula>
    </cfRule>
    <cfRule type="expression" dxfId="239" priority="14" stopIfTrue="1">
      <formula>$C$39&lt;3</formula>
    </cfRule>
  </conditionalFormatting>
  <conditionalFormatting sqref="O54">
    <cfRule type="expression" dxfId="238" priority="15" stopIfTrue="1">
      <formula>$C$39&gt;2</formula>
    </cfRule>
    <cfRule type="expression" dxfId="237" priority="16" stopIfTrue="1">
      <formula>$C$39&lt;3</formula>
    </cfRule>
  </conditionalFormatting>
  <conditionalFormatting sqref="O56">
    <cfRule type="expression" dxfId="236" priority="8" stopIfTrue="1">
      <formula>$C$39&gt;2</formula>
    </cfRule>
    <cfRule type="expression" dxfId="235" priority="9" stopIfTrue="1">
      <formula>$C$39&lt;3</formula>
    </cfRule>
  </conditionalFormatting>
  <conditionalFormatting sqref="O58:O64">
    <cfRule type="expression" dxfId="234" priority="28" stopIfTrue="1">
      <formula>$C$39&gt;2</formula>
    </cfRule>
    <cfRule type="expression" dxfId="233" priority="29" stopIfTrue="1">
      <formula>$C$39&lt;3</formula>
    </cfRule>
  </conditionalFormatting>
  <conditionalFormatting sqref="O67:O68">
    <cfRule type="expression" dxfId="232" priority="17" stopIfTrue="1">
      <formula>$C$38&gt;4</formula>
    </cfRule>
    <cfRule type="expression" dxfId="231"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E2E7E-BED1-4994-B3F0-0E579B89DA72}">
  <sheetPr codeName="Hoja24">
    <pageSetUpPr fitToPage="1"/>
  </sheetPr>
  <dimension ref="A1:O110"/>
  <sheetViews>
    <sheetView zoomScale="120" zoomScaleNormal="120" workbookViewId="0">
      <pane ySplit="14" topLeftCell="A15" activePane="bottomLeft" state="frozen"/>
      <selection activeCell="I16" sqref="I16"/>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245" t="s">
        <v>172</v>
      </c>
      <c r="B13" s="246"/>
      <c r="C13" s="246"/>
      <c r="D13" s="246"/>
      <c r="E13" s="246"/>
      <c r="F13" s="246"/>
      <c r="G13" s="246"/>
      <c r="H13" s="246"/>
      <c r="I13" s="247"/>
      <c r="J13" s="247"/>
      <c r="K13" s="247"/>
      <c r="L13" s="247"/>
      <c r="M13" s="248"/>
    </row>
    <row r="14" spans="1:15" s="161" customFormat="1" ht="13.8" thickBot="1" x14ac:dyDescent="0.3">
      <c r="A14" s="249" t="s">
        <v>0</v>
      </c>
      <c r="B14" s="250" t="s">
        <v>140</v>
      </c>
      <c r="C14" s="233" t="s">
        <v>1</v>
      </c>
      <c r="D14" s="233" t="s">
        <v>4</v>
      </c>
      <c r="E14" s="233" t="s">
        <v>4</v>
      </c>
      <c r="F14" s="233" t="s">
        <v>18</v>
      </c>
      <c r="G14" s="233" t="s">
        <v>5</v>
      </c>
      <c r="H14" s="233" t="s">
        <v>5</v>
      </c>
      <c r="I14" s="166" t="s">
        <v>143</v>
      </c>
      <c r="J14" s="166" t="s">
        <v>28</v>
      </c>
      <c r="K14" s="166" t="s">
        <v>29</v>
      </c>
      <c r="L14" s="166" t="s">
        <v>42</v>
      </c>
      <c r="M14" s="167"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191">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196">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196">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196">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196">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196">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196">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196">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196">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196">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196">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196">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196">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196">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196">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196">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196">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196">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196">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196">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196">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196">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196">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196">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196">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196">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196">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196">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196">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196">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196">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196">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196">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196">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196">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196">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196">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196">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196">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196">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196">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196">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196">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196">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196">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196">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196">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196">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196">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196">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196">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196">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196">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196">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196">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196">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196">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196">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196">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196">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5">
        <f>'[1]SC_Loop 1'!G75</f>
        <v>1.8600000000000001E-3</v>
      </c>
      <c r="H75" s="20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j/1eA98CyqmL4CVfc+xjGpdu6Dq0CJCxL7ktGEGbtHC7IiTOMkO/Usq3n2URKBHwwlh1o7UQte1AqV6eTMby8w==" saltValue="9nrdZPW5LciFOeJwV7mHDQ==" spinCount="100000" sheet="1" objects="1" scenarios="1"/>
  <mergeCells count="5">
    <mergeCell ref="K7:M7"/>
    <mergeCell ref="H8:J9"/>
    <mergeCell ref="K8:L8"/>
    <mergeCell ref="K9:L9"/>
    <mergeCell ref="A110:M110"/>
  </mergeCells>
  <conditionalFormatting sqref="B89:J90">
    <cfRule type="containsErrors" dxfId="230" priority="5">
      <formula>ISERROR(B89)</formula>
    </cfRule>
  </conditionalFormatting>
  <conditionalFormatting sqref="B91:J91">
    <cfRule type="containsErrors" dxfId="229" priority="3">
      <formula>ISERROR(B91)</formula>
    </cfRule>
  </conditionalFormatting>
  <conditionalFormatting sqref="B95:J96">
    <cfRule type="containsErrors" dxfId="228" priority="4">
      <formula>ISERROR(B95)</formula>
    </cfRule>
  </conditionalFormatting>
  <conditionalFormatting sqref="B97:J97">
    <cfRule type="containsErrors" dxfId="227" priority="1">
      <formula>ISERROR(B97)</formula>
    </cfRule>
  </conditionalFormatting>
  <conditionalFormatting sqref="C106:C107">
    <cfRule type="cellIs" dxfId="226" priority="6" stopIfTrue="1" operator="equal">
      <formula>"FAIL"</formula>
    </cfRule>
  </conditionalFormatting>
  <conditionalFormatting sqref="K15:K75">
    <cfRule type="cellIs" dxfId="225" priority="10" operator="equal">
      <formula>0</formula>
    </cfRule>
  </conditionalFormatting>
  <conditionalFormatting sqref="M8:M9">
    <cfRule type="cellIs" dxfId="224" priority="24" stopIfTrue="1" operator="equal">
      <formula>"FAIL"</formula>
    </cfRule>
  </conditionalFormatting>
  <conditionalFormatting sqref="O34:O35">
    <cfRule type="expression" dxfId="223" priority="11" stopIfTrue="1">
      <formula>$C$39&gt;2</formula>
    </cfRule>
    <cfRule type="expression" dxfId="222" priority="12" stopIfTrue="1">
      <formula>$C$39&lt;3</formula>
    </cfRule>
  </conditionalFormatting>
  <conditionalFormatting sqref="O36:O37">
    <cfRule type="expression" dxfId="221" priority="26" stopIfTrue="1">
      <formula>$C$38&gt;4</formula>
    </cfRule>
    <cfRule type="expression" dxfId="220" priority="27" stopIfTrue="1">
      <formula>$C$38&lt;5</formula>
    </cfRule>
  </conditionalFormatting>
  <conditionalFormatting sqref="O38:O43">
    <cfRule type="expression" dxfId="219" priority="13" stopIfTrue="1">
      <formula>$C$39&gt;2</formula>
    </cfRule>
    <cfRule type="expression" dxfId="218" priority="14" stopIfTrue="1">
      <formula>$C$39&lt;3</formula>
    </cfRule>
  </conditionalFormatting>
  <conditionalFormatting sqref="O54">
    <cfRule type="expression" dxfId="217" priority="15" stopIfTrue="1">
      <formula>$C$39&gt;2</formula>
    </cfRule>
    <cfRule type="expression" dxfId="216" priority="16" stopIfTrue="1">
      <formula>$C$39&lt;3</formula>
    </cfRule>
  </conditionalFormatting>
  <conditionalFormatting sqref="O56">
    <cfRule type="expression" dxfId="215" priority="8" stopIfTrue="1">
      <formula>$C$39&gt;2</formula>
    </cfRule>
    <cfRule type="expression" dxfId="214" priority="9" stopIfTrue="1">
      <formula>$C$39&lt;3</formula>
    </cfRule>
  </conditionalFormatting>
  <conditionalFormatting sqref="O58:O64">
    <cfRule type="expression" dxfId="213" priority="28" stopIfTrue="1">
      <formula>$C$39&gt;2</formula>
    </cfRule>
    <cfRule type="expression" dxfId="212" priority="29" stopIfTrue="1">
      <formula>$C$39&lt;3</formula>
    </cfRule>
  </conditionalFormatting>
  <conditionalFormatting sqref="O67:O68">
    <cfRule type="expression" dxfId="211" priority="17" stopIfTrue="1">
      <formula>$C$38&gt;4</formula>
    </cfRule>
    <cfRule type="expression" dxfId="210"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D0696-1454-4712-AC4E-D8D337F9430E}">
  <sheetPr codeName="Hoja25">
    <pageSetUpPr fitToPage="1"/>
  </sheetPr>
  <dimension ref="A1:O110"/>
  <sheetViews>
    <sheetView zoomScale="120" zoomScaleNormal="120" workbookViewId="0">
      <pane ySplit="14" topLeftCell="A15" activePane="bottomLeft" state="frozen"/>
      <selection activeCell="I16" sqref="I16"/>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173</v>
      </c>
      <c r="B13" s="181"/>
      <c r="C13" s="181"/>
      <c r="D13" s="181"/>
      <c r="E13" s="181"/>
      <c r="F13" s="181"/>
      <c r="G13" s="181"/>
      <c r="H13" s="181"/>
      <c r="I13" s="182"/>
      <c r="J13" s="182"/>
      <c r="K13" s="182"/>
      <c r="L13" s="182"/>
      <c r="M13" s="183"/>
    </row>
    <row r="14" spans="1:15" s="161" customFormat="1" ht="13.8" thickBot="1" x14ac:dyDescent="0.3">
      <c r="A14" s="249" t="s">
        <v>0</v>
      </c>
      <c r="B14" s="250" t="s">
        <v>140</v>
      </c>
      <c r="C14" s="233" t="s">
        <v>1</v>
      </c>
      <c r="D14" s="233" t="s">
        <v>4</v>
      </c>
      <c r="E14" s="233" t="s">
        <v>4</v>
      </c>
      <c r="F14" s="233" t="s">
        <v>18</v>
      </c>
      <c r="G14" s="233" t="s">
        <v>5</v>
      </c>
      <c r="H14" s="233" t="s">
        <v>5</v>
      </c>
      <c r="I14" s="166" t="s">
        <v>143</v>
      </c>
      <c r="J14" s="166" t="s">
        <v>28</v>
      </c>
      <c r="K14" s="166" t="s">
        <v>29</v>
      </c>
      <c r="L14" s="166" t="s">
        <v>42</v>
      </c>
      <c r="M14" s="167" t="s">
        <v>43</v>
      </c>
    </row>
    <row r="15" spans="1:15" ht="26.4" x14ac:dyDescent="0.25">
      <c r="A15" s="168" t="str">
        <f>'[1]SC_Loop 1'!A15</f>
        <v>DOD-220A</v>
      </c>
      <c r="B15" s="189" t="str">
        <f>'[1]SC_Loop 1'!B15</f>
        <v>Addressable smoke detector</v>
      </c>
      <c r="C15" s="190"/>
      <c r="D15" s="251">
        <f>'[1]SC_Loop 1'!D15</f>
        <v>1.272E-4</v>
      </c>
      <c r="E15" s="191">
        <f>C15*D15</f>
        <v>0</v>
      </c>
      <c r="F15" s="235">
        <f>IF(C15&gt;10,10,C15)</f>
        <v>0</v>
      </c>
      <c r="G15" s="236">
        <f>'[1]SC_Loop 1'!G15</f>
        <v>3.6099999999999999E-3</v>
      </c>
      <c r="H15" s="191">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196">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196">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196">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196">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196">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196">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196">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196">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196">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196">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196">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196">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196">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196">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196">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196">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196">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196">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196">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196">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196">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196">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196">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196">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196">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196">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196">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196">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196">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196">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196">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196">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196">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196">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196">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196">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196">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196">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196">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196">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196">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196">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196">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196">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196">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196">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196">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196">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196">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196">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196">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196">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196">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196">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196">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196">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196">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196">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196">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0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6YPfc5BlKTxxrXRzHPSPnZFze0m4JM9NrcbR8tdKSAXHeF40l3zRC2xmd3ZuAv9H3cQNpqVK2KE3f8b20UcxxQ==" saltValue="1rq+YJ29Yyn5DgJnyaQ8iA==" spinCount="100000" sheet="1" objects="1" scenarios="1"/>
  <mergeCells count="5">
    <mergeCell ref="K7:M7"/>
    <mergeCell ref="H8:J9"/>
    <mergeCell ref="K8:L8"/>
    <mergeCell ref="K9:L9"/>
    <mergeCell ref="A110:M110"/>
  </mergeCells>
  <conditionalFormatting sqref="B89:J90">
    <cfRule type="containsErrors" dxfId="209" priority="5">
      <formula>ISERROR(B89)</formula>
    </cfRule>
  </conditionalFormatting>
  <conditionalFormatting sqref="B91:J91">
    <cfRule type="containsErrors" dxfId="208" priority="3">
      <formula>ISERROR(B91)</formula>
    </cfRule>
  </conditionalFormatting>
  <conditionalFormatting sqref="B95:J96">
    <cfRule type="containsErrors" dxfId="207" priority="4">
      <formula>ISERROR(B95)</formula>
    </cfRule>
  </conditionalFormatting>
  <conditionalFormatting sqref="B97:J97">
    <cfRule type="containsErrors" dxfId="206" priority="1">
      <formula>ISERROR(B97)</formula>
    </cfRule>
  </conditionalFormatting>
  <conditionalFormatting sqref="C106:C107">
    <cfRule type="cellIs" dxfId="205" priority="6" stopIfTrue="1" operator="equal">
      <formula>"FAIL"</formula>
    </cfRule>
  </conditionalFormatting>
  <conditionalFormatting sqref="K15:K75">
    <cfRule type="cellIs" dxfId="204" priority="10" operator="equal">
      <formula>0</formula>
    </cfRule>
  </conditionalFormatting>
  <conditionalFormatting sqref="M8:M9">
    <cfRule type="cellIs" dxfId="203" priority="24" stopIfTrue="1" operator="equal">
      <formula>"FAIL"</formula>
    </cfRule>
  </conditionalFormatting>
  <conditionalFormatting sqref="O34:O35">
    <cfRule type="expression" dxfId="202" priority="11" stopIfTrue="1">
      <formula>$C$39&gt;2</formula>
    </cfRule>
    <cfRule type="expression" dxfId="201" priority="12" stopIfTrue="1">
      <formula>$C$39&lt;3</formula>
    </cfRule>
  </conditionalFormatting>
  <conditionalFormatting sqref="O36:O37">
    <cfRule type="expression" dxfId="200" priority="26" stopIfTrue="1">
      <formula>$C$38&gt;4</formula>
    </cfRule>
    <cfRule type="expression" dxfId="199" priority="27" stopIfTrue="1">
      <formula>$C$38&lt;5</formula>
    </cfRule>
  </conditionalFormatting>
  <conditionalFormatting sqref="O38:O43">
    <cfRule type="expression" dxfId="198" priority="13" stopIfTrue="1">
      <formula>$C$39&gt;2</formula>
    </cfRule>
    <cfRule type="expression" dxfId="197" priority="14" stopIfTrue="1">
      <formula>$C$39&lt;3</formula>
    </cfRule>
  </conditionalFormatting>
  <conditionalFormatting sqref="O54">
    <cfRule type="expression" dxfId="196" priority="15" stopIfTrue="1">
      <formula>$C$39&gt;2</formula>
    </cfRule>
    <cfRule type="expression" dxfId="195" priority="16" stopIfTrue="1">
      <formula>$C$39&lt;3</formula>
    </cfRule>
  </conditionalFormatting>
  <conditionalFormatting sqref="O56">
    <cfRule type="expression" dxfId="194" priority="8" stopIfTrue="1">
      <formula>$C$39&gt;2</formula>
    </cfRule>
    <cfRule type="expression" dxfId="193" priority="9" stopIfTrue="1">
      <formula>$C$39&lt;3</formula>
    </cfRule>
  </conditionalFormatting>
  <conditionalFormatting sqref="O58:O64">
    <cfRule type="expression" dxfId="192" priority="28" stopIfTrue="1">
      <formula>$C$39&gt;2</formula>
    </cfRule>
    <cfRule type="expression" dxfId="191" priority="29" stopIfTrue="1">
      <formula>$C$39&lt;3</formula>
    </cfRule>
  </conditionalFormatting>
  <conditionalFormatting sqref="O67:O68">
    <cfRule type="expression" dxfId="190" priority="17" stopIfTrue="1">
      <formula>$C$38&gt;4</formula>
    </cfRule>
    <cfRule type="expression" dxfId="189"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3CD3D-BFEB-4668-A5E8-843115B76F04}">
  <sheetPr codeName="Hoja26">
    <pageSetUpPr fitToPage="1"/>
  </sheetPr>
  <dimension ref="A1:O110"/>
  <sheetViews>
    <sheetView zoomScale="120" zoomScaleNormal="120" workbookViewId="0">
      <pane ySplit="14" topLeftCell="A15" activePane="bottomLeft" state="frozen"/>
      <selection activeCell="I16" sqref="I16"/>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174</v>
      </c>
      <c r="B13" s="181"/>
      <c r="C13" s="181"/>
      <c r="D13" s="181"/>
      <c r="E13" s="181"/>
      <c r="F13" s="181"/>
      <c r="G13" s="181"/>
      <c r="H13" s="181"/>
      <c r="I13" s="182"/>
      <c r="J13" s="182"/>
      <c r="K13" s="182"/>
      <c r="L13" s="182"/>
      <c r="M13" s="183"/>
    </row>
    <row r="14" spans="1:15" s="161" customFormat="1" ht="13.8" thickBot="1" x14ac:dyDescent="0.3">
      <c r="A14" s="249" t="s">
        <v>0</v>
      </c>
      <c r="B14" s="250" t="s">
        <v>140</v>
      </c>
      <c r="C14" s="233" t="s">
        <v>1</v>
      </c>
      <c r="D14" s="233" t="s">
        <v>4</v>
      </c>
      <c r="E14" s="233" t="s">
        <v>4</v>
      </c>
      <c r="F14" s="233" t="s">
        <v>18</v>
      </c>
      <c r="G14" s="233" t="s">
        <v>5</v>
      </c>
      <c r="H14" s="233" t="s">
        <v>5</v>
      </c>
      <c r="I14" s="166" t="s">
        <v>143</v>
      </c>
      <c r="J14" s="166" t="s">
        <v>28</v>
      </c>
      <c r="K14" s="166" t="s">
        <v>29</v>
      </c>
      <c r="L14" s="166" t="s">
        <v>42</v>
      </c>
      <c r="M14" s="167" t="s">
        <v>43</v>
      </c>
    </row>
    <row r="15" spans="1:15" ht="26.4" x14ac:dyDescent="0.25">
      <c r="A15" s="168" t="str">
        <f>'[1]SC_Loop 1'!A15</f>
        <v>DOD-220A</v>
      </c>
      <c r="B15" s="189" t="str">
        <f>'[1]SC_Loop 1'!B15</f>
        <v>Addressable smoke detector</v>
      </c>
      <c r="C15" s="190"/>
      <c r="D15" s="251">
        <f>'[1]SC_Loop 1'!D15</f>
        <v>1.272E-4</v>
      </c>
      <c r="E15" s="191">
        <f>C15*D15</f>
        <v>0</v>
      </c>
      <c r="F15" s="235">
        <f>IF(C15&gt;10,10,C15)</f>
        <v>0</v>
      </c>
      <c r="G15" s="236">
        <f>'[1]SC_Loop 1'!G15</f>
        <v>3.6099999999999999E-3</v>
      </c>
      <c r="H15" s="191">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196">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196">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196">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196">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196">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196">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196">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196">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196">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196">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196">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196">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196">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196">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196">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196">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196">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196">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196">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196">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196">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196">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196">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196">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196">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196">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196">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196">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196">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196">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196">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196">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196">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196">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196">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196">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196">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196">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196">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196">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196">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196">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196">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196">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196">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196">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196">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196">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196">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196">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196">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196">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196">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196">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196">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196">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196">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196">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196">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0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Qu+kEbGR/YvbiVsU+EeD34Lk1KcWf83SMcB9bdNlxwpLfm2bnQC+/CYmGrM9ottv8i2o1RrCxifDZExRkldodQ==" saltValue="EFVRbTqhfyx8r3eK/sgbcg==" spinCount="100000" sheet="1" objects="1" scenarios="1"/>
  <mergeCells count="5">
    <mergeCell ref="K7:M7"/>
    <mergeCell ref="H8:J9"/>
    <mergeCell ref="K8:L8"/>
    <mergeCell ref="K9:L9"/>
    <mergeCell ref="A110:M110"/>
  </mergeCells>
  <conditionalFormatting sqref="B89:J90">
    <cfRule type="containsErrors" dxfId="188" priority="5">
      <formula>ISERROR(B89)</formula>
    </cfRule>
  </conditionalFormatting>
  <conditionalFormatting sqref="B91:J91">
    <cfRule type="containsErrors" dxfId="187" priority="3">
      <formula>ISERROR(B91)</formula>
    </cfRule>
  </conditionalFormatting>
  <conditionalFormatting sqref="B95:J96">
    <cfRule type="containsErrors" dxfId="186" priority="4">
      <formula>ISERROR(B95)</formula>
    </cfRule>
  </conditionalFormatting>
  <conditionalFormatting sqref="B97:J97">
    <cfRule type="containsErrors" dxfId="185" priority="1">
      <formula>ISERROR(B97)</formula>
    </cfRule>
  </conditionalFormatting>
  <conditionalFormatting sqref="C106:C107">
    <cfRule type="cellIs" dxfId="184" priority="6" stopIfTrue="1" operator="equal">
      <formula>"FAIL"</formula>
    </cfRule>
  </conditionalFormatting>
  <conditionalFormatting sqref="K15:K75">
    <cfRule type="cellIs" dxfId="183" priority="10" operator="equal">
      <formula>0</formula>
    </cfRule>
  </conditionalFormatting>
  <conditionalFormatting sqref="M8:M9">
    <cfRule type="cellIs" dxfId="182" priority="24" stopIfTrue="1" operator="equal">
      <formula>"FAIL"</formula>
    </cfRule>
  </conditionalFormatting>
  <conditionalFormatting sqref="O34:O35">
    <cfRule type="expression" dxfId="181" priority="11" stopIfTrue="1">
      <formula>$C$39&gt;2</formula>
    </cfRule>
    <cfRule type="expression" dxfId="180" priority="12" stopIfTrue="1">
      <formula>$C$39&lt;3</formula>
    </cfRule>
  </conditionalFormatting>
  <conditionalFormatting sqref="O36:O37">
    <cfRule type="expression" dxfId="179" priority="26" stopIfTrue="1">
      <formula>$C$38&gt;4</formula>
    </cfRule>
    <cfRule type="expression" dxfId="178" priority="27" stopIfTrue="1">
      <formula>$C$38&lt;5</formula>
    </cfRule>
  </conditionalFormatting>
  <conditionalFormatting sqref="O38:O43">
    <cfRule type="expression" dxfId="177" priority="13" stopIfTrue="1">
      <formula>$C$39&gt;2</formula>
    </cfRule>
    <cfRule type="expression" dxfId="176" priority="14" stopIfTrue="1">
      <formula>$C$39&lt;3</formula>
    </cfRule>
  </conditionalFormatting>
  <conditionalFormatting sqref="O54">
    <cfRule type="expression" dxfId="175" priority="15" stopIfTrue="1">
      <formula>$C$39&gt;2</formula>
    </cfRule>
    <cfRule type="expression" dxfId="174" priority="16" stopIfTrue="1">
      <formula>$C$39&lt;3</formula>
    </cfRule>
  </conditionalFormatting>
  <conditionalFormatting sqref="O56">
    <cfRule type="expression" dxfId="173" priority="8" stopIfTrue="1">
      <formula>$C$39&gt;2</formula>
    </cfRule>
    <cfRule type="expression" dxfId="172" priority="9" stopIfTrue="1">
      <formula>$C$39&lt;3</formula>
    </cfRule>
  </conditionalFormatting>
  <conditionalFormatting sqref="O58:O64">
    <cfRule type="expression" dxfId="171" priority="28" stopIfTrue="1">
      <formula>$C$39&gt;2</formula>
    </cfRule>
    <cfRule type="expression" dxfId="170" priority="29" stopIfTrue="1">
      <formula>$C$39&lt;3</formula>
    </cfRule>
  </conditionalFormatting>
  <conditionalFormatting sqref="O67:O68">
    <cfRule type="expression" dxfId="169" priority="17" stopIfTrue="1">
      <formula>$C$38&gt;4</formula>
    </cfRule>
    <cfRule type="expression" dxfId="168"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9115A-6A25-4A87-AC06-CE3ECEEC612B}">
  <sheetPr codeName="Hoja27">
    <pageSetUpPr fitToPage="1"/>
  </sheetPr>
  <dimension ref="A1:O110"/>
  <sheetViews>
    <sheetView zoomScale="120" zoomScaleNormal="120" workbookViewId="0">
      <pane ySplit="14" topLeftCell="A15" activePane="bottomLeft" state="frozen"/>
      <selection activeCell="I16" sqref="I16"/>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175</v>
      </c>
      <c r="B13" s="181"/>
      <c r="C13" s="181"/>
      <c r="D13" s="181"/>
      <c r="E13" s="181"/>
      <c r="F13" s="181"/>
      <c r="G13" s="181"/>
      <c r="H13" s="181"/>
      <c r="I13" s="182"/>
      <c r="J13" s="182"/>
      <c r="K13" s="182"/>
      <c r="L13" s="182"/>
      <c r="M13" s="183"/>
    </row>
    <row r="14" spans="1:15" s="161" customFormat="1" ht="13.8" thickBot="1" x14ac:dyDescent="0.3">
      <c r="A14" s="184" t="s">
        <v>0</v>
      </c>
      <c r="B14" s="185" t="s">
        <v>140</v>
      </c>
      <c r="C14" s="186" t="s">
        <v>1</v>
      </c>
      <c r="D14" s="186" t="s">
        <v>4</v>
      </c>
      <c r="E14" s="186" t="s">
        <v>4</v>
      </c>
      <c r="F14" s="186" t="s">
        <v>18</v>
      </c>
      <c r="G14" s="233" t="s">
        <v>5</v>
      </c>
      <c r="H14" s="186" t="s">
        <v>5</v>
      </c>
      <c r="I14" s="187" t="s">
        <v>143</v>
      </c>
      <c r="J14" s="187" t="s">
        <v>28</v>
      </c>
      <c r="K14" s="187" t="s">
        <v>29</v>
      </c>
      <c r="L14" s="187" t="s">
        <v>42</v>
      </c>
      <c r="M14" s="188"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237">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238">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238">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238">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238">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238">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238">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238">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238">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238">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238">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238">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238">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238">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238">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238">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238">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238">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238">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238">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238">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238">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238">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238">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238">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238">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238">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238">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238">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238">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238">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238">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238">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238">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238">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238">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238">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238">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238">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238">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238">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238">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238">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238">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238">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238">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238">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238">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238">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238">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238">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238">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238">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238">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238">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238">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238">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238">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238">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238">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4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TGG/cJS1o9omkV970LW2YJxKkNP439mn3eNswiMPwzZb8GFx5wh8G7JOa+F8cA+226oA6jvxSKHuQq8vyGKSEQ==" saltValue="FxVUKxf4Ywe1516Ov3Ll4A==" spinCount="100000" sheet="1" objects="1" scenarios="1"/>
  <mergeCells count="5">
    <mergeCell ref="K7:M7"/>
    <mergeCell ref="H8:J9"/>
    <mergeCell ref="K8:L8"/>
    <mergeCell ref="K9:L9"/>
    <mergeCell ref="A110:M110"/>
  </mergeCells>
  <conditionalFormatting sqref="B89:J90">
    <cfRule type="containsErrors" dxfId="167" priority="5">
      <formula>ISERROR(B89)</formula>
    </cfRule>
  </conditionalFormatting>
  <conditionalFormatting sqref="B91:J91">
    <cfRule type="containsErrors" dxfId="166" priority="3">
      <formula>ISERROR(B91)</formula>
    </cfRule>
  </conditionalFormatting>
  <conditionalFormatting sqref="B95:J96">
    <cfRule type="containsErrors" dxfId="165" priority="4">
      <formula>ISERROR(B95)</formula>
    </cfRule>
  </conditionalFormatting>
  <conditionalFormatting sqref="B97:J97">
    <cfRule type="containsErrors" dxfId="164" priority="1">
      <formula>ISERROR(B97)</formula>
    </cfRule>
  </conditionalFormatting>
  <conditionalFormatting sqref="C106:C107">
    <cfRule type="cellIs" dxfId="163" priority="6" stopIfTrue="1" operator="equal">
      <formula>"FAIL"</formula>
    </cfRule>
  </conditionalFormatting>
  <conditionalFormatting sqref="K15:K75">
    <cfRule type="cellIs" dxfId="162" priority="10" operator="equal">
      <formula>0</formula>
    </cfRule>
  </conditionalFormatting>
  <conditionalFormatting sqref="M8:M9">
    <cfRule type="cellIs" dxfId="161" priority="24" stopIfTrue="1" operator="equal">
      <formula>"FAIL"</formula>
    </cfRule>
  </conditionalFormatting>
  <conditionalFormatting sqref="O34:O35">
    <cfRule type="expression" dxfId="160" priority="11" stopIfTrue="1">
      <formula>$C$39&gt;2</formula>
    </cfRule>
    <cfRule type="expression" dxfId="159" priority="12" stopIfTrue="1">
      <formula>$C$39&lt;3</formula>
    </cfRule>
  </conditionalFormatting>
  <conditionalFormatting sqref="O36:O37">
    <cfRule type="expression" dxfId="158" priority="26" stopIfTrue="1">
      <formula>$C$38&gt;4</formula>
    </cfRule>
    <cfRule type="expression" dxfId="157" priority="27" stopIfTrue="1">
      <formula>$C$38&lt;5</formula>
    </cfRule>
  </conditionalFormatting>
  <conditionalFormatting sqref="O38:O43">
    <cfRule type="expression" dxfId="156" priority="13" stopIfTrue="1">
      <formula>$C$39&gt;2</formula>
    </cfRule>
    <cfRule type="expression" dxfId="155" priority="14" stopIfTrue="1">
      <formula>$C$39&lt;3</formula>
    </cfRule>
  </conditionalFormatting>
  <conditionalFormatting sqref="O54">
    <cfRule type="expression" dxfId="154" priority="15" stopIfTrue="1">
      <formula>$C$39&gt;2</formula>
    </cfRule>
    <cfRule type="expression" dxfId="153" priority="16" stopIfTrue="1">
      <formula>$C$39&lt;3</formula>
    </cfRule>
  </conditionalFormatting>
  <conditionalFormatting sqref="O56">
    <cfRule type="expression" dxfId="152" priority="8" stopIfTrue="1">
      <formula>$C$39&gt;2</formula>
    </cfRule>
    <cfRule type="expression" dxfId="151" priority="9" stopIfTrue="1">
      <formula>$C$39&lt;3</formula>
    </cfRule>
  </conditionalFormatting>
  <conditionalFormatting sqref="O58:O64">
    <cfRule type="expression" dxfId="150" priority="28" stopIfTrue="1">
      <formula>$C$39&gt;2</formula>
    </cfRule>
    <cfRule type="expression" dxfId="149" priority="29" stopIfTrue="1">
      <formula>$C$39&lt;3</formula>
    </cfRule>
  </conditionalFormatting>
  <conditionalFormatting sqref="O67:O68">
    <cfRule type="expression" dxfId="148" priority="17" stopIfTrue="1">
      <formula>$C$38&gt;4</formula>
    </cfRule>
    <cfRule type="expression" dxfId="147"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F4F6C-87AA-48CF-A9E2-2E601DFB8E56}">
  <sheetPr codeName="Hoja28">
    <pageSetUpPr fitToPage="1"/>
  </sheetPr>
  <dimension ref="A1:O110"/>
  <sheetViews>
    <sheetView zoomScale="120" zoomScaleNormal="120" workbookViewId="0">
      <pane ySplit="14" topLeftCell="A15" activePane="bottomLeft" state="frozen"/>
      <selection activeCell="I16" sqref="I16"/>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176</v>
      </c>
      <c r="B13" s="181"/>
      <c r="C13" s="181"/>
      <c r="D13" s="181"/>
      <c r="E13" s="181"/>
      <c r="F13" s="181"/>
      <c r="G13" s="181"/>
      <c r="H13" s="181"/>
      <c r="I13" s="182"/>
      <c r="J13" s="182"/>
      <c r="K13" s="182"/>
      <c r="L13" s="182"/>
      <c r="M13" s="183"/>
    </row>
    <row r="14" spans="1:15" s="161" customFormat="1" ht="13.8" thickBot="1" x14ac:dyDescent="0.3">
      <c r="A14" s="184" t="s">
        <v>0</v>
      </c>
      <c r="B14" s="185" t="s">
        <v>140</v>
      </c>
      <c r="C14" s="186" t="s">
        <v>1</v>
      </c>
      <c r="D14" s="186" t="s">
        <v>4</v>
      </c>
      <c r="E14" s="186" t="s">
        <v>4</v>
      </c>
      <c r="F14" s="186" t="s">
        <v>18</v>
      </c>
      <c r="G14" s="233" t="s">
        <v>5</v>
      </c>
      <c r="H14" s="186" t="s">
        <v>5</v>
      </c>
      <c r="I14" s="187" t="s">
        <v>143</v>
      </c>
      <c r="J14" s="187" t="s">
        <v>28</v>
      </c>
      <c r="K14" s="187" t="s">
        <v>29</v>
      </c>
      <c r="L14" s="187" t="s">
        <v>42</v>
      </c>
      <c r="M14" s="188"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237">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238">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238">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238">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238">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238">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238">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238">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238">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238">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238">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238">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238">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238">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238">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238">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238">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238">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238">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238">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238">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238">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238">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238">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238">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238">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238">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238">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238">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238">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238">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238">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238">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238">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238">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238">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238">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238">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238">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238">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238">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238">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238">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238">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238">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238">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238">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238">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238">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238">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238">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238">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238">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238">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238">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238">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238">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238">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238">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238">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4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NHw9yRc8KyShIdEn8iiQ+CyGLPjqDJ3yNEH3iNc8ZTRF2w9g4F0p3smWJV6VD0Dv+bCU/EWpx4kd/AcvUMSedg==" saltValue="Ptr1E4okOCWNp2nDGQSy0Q==" spinCount="100000" sheet="1" objects="1" scenarios="1"/>
  <mergeCells count="5">
    <mergeCell ref="K7:M7"/>
    <mergeCell ref="H8:J9"/>
    <mergeCell ref="K8:L8"/>
    <mergeCell ref="K9:L9"/>
    <mergeCell ref="A110:M110"/>
  </mergeCells>
  <conditionalFormatting sqref="B89:J90">
    <cfRule type="containsErrors" dxfId="146" priority="5">
      <formula>ISERROR(B89)</formula>
    </cfRule>
  </conditionalFormatting>
  <conditionalFormatting sqref="B91:J91">
    <cfRule type="containsErrors" dxfId="145" priority="3">
      <formula>ISERROR(B91)</formula>
    </cfRule>
  </conditionalFormatting>
  <conditionalFormatting sqref="B95:J96">
    <cfRule type="containsErrors" dxfId="144" priority="4">
      <formula>ISERROR(B95)</formula>
    </cfRule>
  </conditionalFormatting>
  <conditionalFormatting sqref="B97:J97">
    <cfRule type="containsErrors" dxfId="143" priority="1">
      <formula>ISERROR(B97)</formula>
    </cfRule>
  </conditionalFormatting>
  <conditionalFormatting sqref="C106:C107">
    <cfRule type="cellIs" dxfId="142" priority="6" stopIfTrue="1" operator="equal">
      <formula>"FAIL"</formula>
    </cfRule>
  </conditionalFormatting>
  <conditionalFormatting sqref="K15:K75">
    <cfRule type="cellIs" dxfId="141" priority="10" operator="equal">
      <formula>0</formula>
    </cfRule>
  </conditionalFormatting>
  <conditionalFormatting sqref="M8:M9">
    <cfRule type="cellIs" dxfId="140" priority="24" stopIfTrue="1" operator="equal">
      <formula>"FAIL"</formula>
    </cfRule>
  </conditionalFormatting>
  <conditionalFormatting sqref="O34:O35">
    <cfRule type="expression" dxfId="139" priority="11" stopIfTrue="1">
      <formula>$C$39&gt;2</formula>
    </cfRule>
    <cfRule type="expression" dxfId="138" priority="12" stopIfTrue="1">
      <formula>$C$39&lt;3</formula>
    </cfRule>
  </conditionalFormatting>
  <conditionalFormatting sqref="O36:O37">
    <cfRule type="expression" dxfId="137" priority="26" stopIfTrue="1">
      <formula>$C$38&gt;4</formula>
    </cfRule>
    <cfRule type="expression" dxfId="136" priority="27" stopIfTrue="1">
      <formula>$C$38&lt;5</formula>
    </cfRule>
  </conditionalFormatting>
  <conditionalFormatting sqref="O38:O43">
    <cfRule type="expression" dxfId="135" priority="13" stopIfTrue="1">
      <formula>$C$39&gt;2</formula>
    </cfRule>
    <cfRule type="expression" dxfId="134" priority="14" stopIfTrue="1">
      <formula>$C$39&lt;3</formula>
    </cfRule>
  </conditionalFormatting>
  <conditionalFormatting sqref="O54">
    <cfRule type="expression" dxfId="133" priority="15" stopIfTrue="1">
      <formula>$C$39&gt;2</formula>
    </cfRule>
    <cfRule type="expression" dxfId="132" priority="16" stopIfTrue="1">
      <formula>$C$39&lt;3</formula>
    </cfRule>
  </conditionalFormatting>
  <conditionalFormatting sqref="O56">
    <cfRule type="expression" dxfId="131" priority="8" stopIfTrue="1">
      <formula>$C$39&gt;2</formula>
    </cfRule>
    <cfRule type="expression" dxfId="130" priority="9" stopIfTrue="1">
      <formula>$C$39&lt;3</formula>
    </cfRule>
  </conditionalFormatting>
  <conditionalFormatting sqref="O58:O64">
    <cfRule type="expression" dxfId="129" priority="28" stopIfTrue="1">
      <formula>$C$39&gt;2</formula>
    </cfRule>
    <cfRule type="expression" dxfId="128" priority="29" stopIfTrue="1">
      <formula>$C$39&lt;3</formula>
    </cfRule>
  </conditionalFormatting>
  <conditionalFormatting sqref="O67:O68">
    <cfRule type="expression" dxfId="127" priority="17" stopIfTrue="1">
      <formula>$C$38&gt;4</formula>
    </cfRule>
    <cfRule type="expression" dxfId="126"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B4763-50AD-453C-8591-07B5E5592258}">
  <sheetPr codeName="Hoja29">
    <pageSetUpPr fitToPage="1"/>
  </sheetPr>
  <dimension ref="A1:O110"/>
  <sheetViews>
    <sheetView zoomScale="120" zoomScaleNormal="120" workbookViewId="0">
      <pane ySplit="14" topLeftCell="A15" activePane="bottomLeft" state="frozen"/>
      <selection activeCell="I16" sqref="I16"/>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243">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La Current de Loop es mayor que la Current máxima permitida",""))</f>
        <v/>
      </c>
    </row>
    <row r="9" spans="1:15" s="161" customFormat="1" ht="13.8" thickBot="1" x14ac:dyDescent="0.3">
      <c r="A9" s="174" t="s">
        <v>129</v>
      </c>
      <c r="B9" s="175">
        <v>1000</v>
      </c>
      <c r="C9" s="244"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177</v>
      </c>
      <c r="B13" s="181"/>
      <c r="C13" s="181"/>
      <c r="D13" s="181"/>
      <c r="E13" s="181"/>
      <c r="F13" s="181"/>
      <c r="G13" s="181"/>
      <c r="H13" s="181"/>
      <c r="I13" s="182"/>
      <c r="J13" s="182"/>
      <c r="K13" s="182"/>
      <c r="L13" s="182"/>
      <c r="M13" s="183"/>
    </row>
    <row r="14" spans="1:15" s="161" customFormat="1" ht="13.8" thickBot="1" x14ac:dyDescent="0.3">
      <c r="A14" s="184" t="s">
        <v>0</v>
      </c>
      <c r="B14" s="185" t="s">
        <v>140</v>
      </c>
      <c r="C14" s="186" t="s">
        <v>1</v>
      </c>
      <c r="D14" s="186" t="s">
        <v>4</v>
      </c>
      <c r="E14" s="186" t="s">
        <v>4</v>
      </c>
      <c r="F14" s="186" t="s">
        <v>18</v>
      </c>
      <c r="G14" s="233" t="s">
        <v>5</v>
      </c>
      <c r="H14" s="186" t="s">
        <v>5</v>
      </c>
      <c r="I14" s="187" t="s">
        <v>143</v>
      </c>
      <c r="J14" s="187" t="s">
        <v>28</v>
      </c>
      <c r="K14" s="187" t="s">
        <v>29</v>
      </c>
      <c r="L14" s="187" t="s">
        <v>42</v>
      </c>
      <c r="M14" s="188"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237">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238">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238">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238">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238">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238">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238">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238">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238">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238">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238">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238">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238">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238">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238">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238">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238">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238">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238">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238">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238">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238">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238">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238">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238">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238">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238">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238">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238">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238">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238">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238">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238">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238">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238">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238">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238">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238">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238">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238">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238">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238">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238">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238">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238">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238">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238">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238">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238">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238">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238">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238">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238">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238">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238">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238">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238">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238">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238">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238">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4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v4EH7CPOvitB0SAVrmsH5mxJLfx/huAMIlOQB6HoeSK1mOlWvK1sBySdAtY49swDJ1m0syNNDE82EOG8JAx7Jg==" saltValue="7XdZzaTGNZcMA4QnXE9gLA==" spinCount="100000" sheet="1" objects="1" scenarios="1"/>
  <mergeCells count="5">
    <mergeCell ref="K7:M7"/>
    <mergeCell ref="H8:J9"/>
    <mergeCell ref="K8:L8"/>
    <mergeCell ref="K9:L9"/>
    <mergeCell ref="A110:M110"/>
  </mergeCells>
  <conditionalFormatting sqref="B89:J90">
    <cfRule type="containsErrors" dxfId="125" priority="5">
      <formula>ISERROR(B89)</formula>
    </cfRule>
  </conditionalFormatting>
  <conditionalFormatting sqref="B91:J91">
    <cfRule type="containsErrors" dxfId="124" priority="3">
      <formula>ISERROR(B91)</formula>
    </cfRule>
  </conditionalFormatting>
  <conditionalFormatting sqref="B95:J96">
    <cfRule type="containsErrors" dxfId="123" priority="4">
      <formula>ISERROR(B95)</formula>
    </cfRule>
  </conditionalFormatting>
  <conditionalFormatting sqref="B97:J97">
    <cfRule type="containsErrors" dxfId="122" priority="1">
      <formula>ISERROR(B97)</formula>
    </cfRule>
  </conditionalFormatting>
  <conditionalFormatting sqref="C106:C107">
    <cfRule type="cellIs" dxfId="121" priority="6" stopIfTrue="1" operator="equal">
      <formula>"FAIL"</formula>
    </cfRule>
  </conditionalFormatting>
  <conditionalFormatting sqref="K15:K75">
    <cfRule type="cellIs" dxfId="120" priority="10" operator="equal">
      <formula>0</formula>
    </cfRule>
  </conditionalFormatting>
  <conditionalFormatting sqref="M8:M9">
    <cfRule type="cellIs" dxfId="119" priority="24" stopIfTrue="1" operator="equal">
      <formula>"FAIL"</formula>
    </cfRule>
  </conditionalFormatting>
  <conditionalFormatting sqref="O34:O35">
    <cfRule type="expression" dxfId="118" priority="11" stopIfTrue="1">
      <formula>$C$39&gt;2</formula>
    </cfRule>
    <cfRule type="expression" dxfId="117" priority="12" stopIfTrue="1">
      <formula>$C$39&lt;3</formula>
    </cfRule>
  </conditionalFormatting>
  <conditionalFormatting sqref="O36:O37">
    <cfRule type="expression" dxfId="116" priority="26" stopIfTrue="1">
      <formula>$C$38&gt;4</formula>
    </cfRule>
    <cfRule type="expression" dxfId="115" priority="27" stopIfTrue="1">
      <formula>$C$38&lt;5</formula>
    </cfRule>
  </conditionalFormatting>
  <conditionalFormatting sqref="O38:O43">
    <cfRule type="expression" dxfId="114" priority="13" stopIfTrue="1">
      <formula>$C$39&gt;2</formula>
    </cfRule>
    <cfRule type="expression" dxfId="113" priority="14" stopIfTrue="1">
      <formula>$C$39&lt;3</formula>
    </cfRule>
  </conditionalFormatting>
  <conditionalFormatting sqref="O54">
    <cfRule type="expression" dxfId="112" priority="15" stopIfTrue="1">
      <formula>$C$39&gt;2</formula>
    </cfRule>
    <cfRule type="expression" dxfId="111" priority="16" stopIfTrue="1">
      <formula>$C$39&lt;3</formula>
    </cfRule>
  </conditionalFormatting>
  <conditionalFormatting sqref="O56">
    <cfRule type="expression" dxfId="110" priority="8" stopIfTrue="1">
      <formula>$C$39&gt;2</formula>
    </cfRule>
    <cfRule type="expression" dxfId="109" priority="9" stopIfTrue="1">
      <formula>$C$39&lt;3</formula>
    </cfRule>
  </conditionalFormatting>
  <conditionalFormatting sqref="O58:O64">
    <cfRule type="expression" dxfId="108" priority="28" stopIfTrue="1">
      <formula>$C$39&gt;2</formula>
    </cfRule>
    <cfRule type="expression" dxfId="107" priority="29" stopIfTrue="1">
      <formula>$C$39&lt;3</formula>
    </cfRule>
  </conditionalFormatting>
  <conditionalFormatting sqref="O67:O68">
    <cfRule type="expression" dxfId="106" priority="17" stopIfTrue="1">
      <formula>$C$38&gt;4</formula>
    </cfRule>
    <cfRule type="expression" dxfId="105"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892A2-5E4E-4FE6-9B15-D0165FCDB242}">
  <sheetPr codeName="Hoja3">
    <pageSetUpPr fitToPage="1"/>
  </sheetPr>
  <dimension ref="A1:O110"/>
  <sheetViews>
    <sheetView zoomScale="120" zoomScaleNormal="120" workbookViewId="0">
      <pane ySplit="14" topLeftCell="A15" activePane="bottomLeft" state="frozen"/>
      <selection activeCell="A14" sqref="A14"/>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66" t="str">
        <f>IF(B9&gt;3500,"Error: The Maximum Lenght in the Line is 3500 m","")</f>
        <v/>
      </c>
      <c r="I8" s="266"/>
      <c r="J8" s="267"/>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66"/>
      <c r="I9" s="266"/>
      <c r="J9" s="267"/>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133</v>
      </c>
      <c r="B13" s="181"/>
      <c r="C13" s="181"/>
      <c r="D13" s="181"/>
      <c r="E13" s="181"/>
      <c r="F13" s="181"/>
      <c r="G13" s="181"/>
      <c r="H13" s="181"/>
      <c r="I13" s="182"/>
      <c r="J13" s="182"/>
      <c r="K13" s="182"/>
      <c r="L13" s="182"/>
      <c r="M13" s="183"/>
    </row>
    <row r="14" spans="1:15" s="161" customFormat="1" ht="13.8" thickBot="1" x14ac:dyDescent="0.3">
      <c r="A14" s="184" t="s">
        <v>0</v>
      </c>
      <c r="B14" s="185" t="s">
        <v>140</v>
      </c>
      <c r="C14" s="186" t="s">
        <v>1</v>
      </c>
      <c r="D14" s="186" t="s">
        <v>4</v>
      </c>
      <c r="E14" s="186" t="s">
        <v>4</v>
      </c>
      <c r="F14" s="186" t="s">
        <v>18</v>
      </c>
      <c r="G14" s="233" t="s">
        <v>5</v>
      </c>
      <c r="H14" s="186" t="s">
        <v>5</v>
      </c>
      <c r="I14" s="187" t="s">
        <v>143</v>
      </c>
      <c r="J14" s="187" t="s">
        <v>28</v>
      </c>
      <c r="K14" s="187" t="s">
        <v>29</v>
      </c>
      <c r="L14" s="187" t="s">
        <v>42</v>
      </c>
      <c r="M14" s="188"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237">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238">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238">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238">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238">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238">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238">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238">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238">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238">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238">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238">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238">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238">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238">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238">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238">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238">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238">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238">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238">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238">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238">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238">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238">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238">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238">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238">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238">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238">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238">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238">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238">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238">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238">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238">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238">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238">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238">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238">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238">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238">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238">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238">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238">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238">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238">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238">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238">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238">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238">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238">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238">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238">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238">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238">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238">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238">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238">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238">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4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 si="20">((($B$80*C88)/C91)*2)</f>
        <v>#DIV/0!</v>
      </c>
      <c r="D89" s="224" t="e">
        <f t="shared" ref="D89:J89" si="21">((($B$80*D88)/D91)*2)</f>
        <v>#DIV/0!</v>
      </c>
      <c r="E89" s="224" t="e">
        <f t="shared" ref="E89" si="22">((($B$80*E88)/E91)*2)</f>
        <v>#DIV/0!</v>
      </c>
      <c r="F89" s="224" t="e">
        <f t="shared" si="21"/>
        <v>#DIV/0!</v>
      </c>
      <c r="G89" s="224"/>
      <c r="H89" s="224" t="e">
        <f t="shared" si="21"/>
        <v>#DIV/0!</v>
      </c>
      <c r="I89" s="224" t="e">
        <f t="shared" si="21"/>
        <v>#DIV/0!</v>
      </c>
      <c r="J89" s="224" t="e">
        <f t="shared" si="21"/>
        <v>#DIV/0!</v>
      </c>
      <c r="K89" s="225" t="s">
        <v>31</v>
      </c>
    </row>
    <row r="90" spans="1:12" ht="14.4" customHeight="1" thickBot="1" x14ac:dyDescent="0.3">
      <c r="A90" s="201" t="s">
        <v>33</v>
      </c>
      <c r="B90" s="224" t="e">
        <f>B89/2</f>
        <v>#DIV/0!</v>
      </c>
      <c r="C90" s="224" t="e">
        <f t="shared" ref="C90" si="23">C89/2</f>
        <v>#DIV/0!</v>
      </c>
      <c r="D90" s="224" t="e">
        <f t="shared" ref="D90:F90" si="24">D89/2</f>
        <v>#DIV/0!</v>
      </c>
      <c r="E90" s="224" t="e">
        <f t="shared" ref="E90" si="25">E89/2</f>
        <v>#DIV/0!</v>
      </c>
      <c r="F90" s="224" t="e">
        <f t="shared" si="24"/>
        <v>#DIV/0!</v>
      </c>
      <c r="G90" s="224"/>
      <c r="H90" s="224" t="e">
        <f>H89/2</f>
        <v>#DIV/0!</v>
      </c>
      <c r="I90" s="224" t="e">
        <f>I89/2</f>
        <v>#DIV/0!</v>
      </c>
      <c r="J90" s="224" t="e">
        <f>J89/2</f>
        <v>#DIV/0!</v>
      </c>
      <c r="K90" s="226" t="s">
        <v>31</v>
      </c>
    </row>
    <row r="91" spans="1:12" ht="14.4" customHeight="1" thickBot="1" x14ac:dyDescent="0.3">
      <c r="A91" s="165" t="s">
        <v>34</v>
      </c>
      <c r="B91" s="227" t="e">
        <f t="shared" ref="B91:J91" si="26">IF((($B$80*B$88)/(($B$85-((SUM($C$16,$C$18,$C$20,$C$22)*0.155)*$B$84))/$B$84))&lt;0.5,0.5,(($B$80*B$88)/(($B$85-((SUM($C$16,$C$18,$C$20,$C$22)*0.155)*$B$84))/$B$84)))</f>
        <v>#DIV/0!</v>
      </c>
      <c r="C91" s="227" t="e">
        <f t="shared" si="26"/>
        <v>#DIV/0!</v>
      </c>
      <c r="D91" s="227" t="e">
        <f t="shared" si="26"/>
        <v>#DIV/0!</v>
      </c>
      <c r="E91" s="227" t="e">
        <f t="shared" si="26"/>
        <v>#DIV/0!</v>
      </c>
      <c r="F91" s="227" t="e">
        <f t="shared" si="26"/>
        <v>#DIV/0!</v>
      </c>
      <c r="G91" s="227" t="e">
        <f t="shared" si="26"/>
        <v>#DIV/0!</v>
      </c>
      <c r="H91" s="227" t="e">
        <f t="shared" si="26"/>
        <v>#DIV/0!</v>
      </c>
      <c r="I91" s="227" t="e">
        <f t="shared" si="26"/>
        <v>#DIV/0!</v>
      </c>
      <c r="J91" s="227" t="e">
        <f t="shared" si="26"/>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7">$B$80*B97/B94*2</f>
        <v>#DIV/0!</v>
      </c>
      <c r="C95" s="224" t="e">
        <f t="shared" ref="C95" si="28">$B$80*C97/C94*2</f>
        <v>#DIV/0!</v>
      </c>
      <c r="D95" s="224"/>
      <c r="E95" s="224" t="e">
        <f t="shared" ref="E95" si="29">$B$80*E97/E94*2</f>
        <v>#DIV/0!</v>
      </c>
      <c r="F95" s="224" t="e">
        <f t="shared" si="27"/>
        <v>#DIV/0!</v>
      </c>
      <c r="G95" s="224"/>
      <c r="H95" s="224" t="e">
        <f t="shared" si="27"/>
        <v>#DIV/0!</v>
      </c>
      <c r="I95" s="224" t="e">
        <f t="shared" si="27"/>
        <v>#DIV/0!</v>
      </c>
      <c r="J95" s="224" t="e">
        <f t="shared" si="27"/>
        <v>#DIV/0!</v>
      </c>
      <c r="K95" s="225" t="s">
        <v>31</v>
      </c>
    </row>
    <row r="96" spans="1:12" ht="14.4" customHeight="1" thickBot="1" x14ac:dyDescent="0.3">
      <c r="A96" s="226" t="s">
        <v>33</v>
      </c>
      <c r="B96" s="224" t="e">
        <f>B95/2</f>
        <v>#DIV/0!</v>
      </c>
      <c r="C96" s="224" t="e">
        <f t="shared" ref="C96" si="30">C95/2</f>
        <v>#DIV/0!</v>
      </c>
      <c r="D96" s="224"/>
      <c r="E96" s="224" t="e">
        <f t="shared" ref="E96" si="31">E95/2</f>
        <v>#DIV/0!</v>
      </c>
      <c r="F96" s="224" t="e">
        <f t="shared" ref="F96" si="32">F95/2</f>
        <v>#DIV/0!</v>
      </c>
      <c r="G96" s="224"/>
      <c r="H96" s="224" t="e">
        <f>H95/2</f>
        <v>#DIV/0!</v>
      </c>
      <c r="I96" s="224" t="e">
        <f>I95/2</f>
        <v>#DIV/0!</v>
      </c>
      <c r="J96" s="224" t="e">
        <f>J95/2</f>
        <v>#DIV/0!</v>
      </c>
      <c r="K96" s="226" t="s">
        <v>31</v>
      </c>
    </row>
    <row r="97" spans="1:13" ht="14.4" customHeight="1" thickBot="1" x14ac:dyDescent="0.3">
      <c r="A97" s="228" t="s">
        <v>35</v>
      </c>
      <c r="B97" s="227" t="e">
        <f t="shared" ref="B97:J97" si="33">IF((((($B$85-((SUM($C$16,$C$18,$C$20,$C$22)*0.155)*$B$84))/$B$84)*B$94)/$B$80)&gt;3500,3500,(((($B$85-((SUM($C$16,$C$18,$C$20,$C$22)*0.155)*$B$84))/$B$84)*B$94)/$B$80))</f>
        <v>#DIV/0!</v>
      </c>
      <c r="C97" s="227" t="e">
        <f t="shared" si="33"/>
        <v>#DIV/0!</v>
      </c>
      <c r="D97" s="227" t="e">
        <f t="shared" si="33"/>
        <v>#DIV/0!</v>
      </c>
      <c r="E97" s="227" t="e">
        <f t="shared" si="33"/>
        <v>#DIV/0!</v>
      </c>
      <c r="F97" s="227" t="e">
        <f t="shared" si="33"/>
        <v>#DIV/0!</v>
      </c>
      <c r="G97" s="227" t="e">
        <f t="shared" si="33"/>
        <v>#DIV/0!</v>
      </c>
      <c r="H97" s="227" t="e">
        <f t="shared" si="33"/>
        <v>#DIV/0!</v>
      </c>
      <c r="I97" s="227" t="e">
        <f t="shared" si="33"/>
        <v>#DIV/0!</v>
      </c>
      <c r="J97" s="227" t="e">
        <f t="shared" si="33"/>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z7EiNhBzJICBPu6lHzJDcEY87/sZ3IzbiRGAXlSwttnuutEhAnkh1facrBOeamJplkf8+QaeKgU3OsI+MDu+Hg==" saltValue="DNIU4Turex2A1xbbRNxShw==" spinCount="100000" sheet="1" objects="1" scenarios="1"/>
  <mergeCells count="5">
    <mergeCell ref="K7:M7"/>
    <mergeCell ref="H8:J9"/>
    <mergeCell ref="K8:L8"/>
    <mergeCell ref="K9:L9"/>
    <mergeCell ref="A110:M110"/>
  </mergeCells>
  <conditionalFormatting sqref="B89:J90">
    <cfRule type="containsErrors" dxfId="671" priority="16">
      <formula>ISERROR(B89)</formula>
    </cfRule>
  </conditionalFormatting>
  <conditionalFormatting sqref="B91:J91">
    <cfRule type="containsErrors" dxfId="670" priority="14">
      <formula>ISERROR(B91)</formula>
    </cfRule>
  </conditionalFormatting>
  <conditionalFormatting sqref="B95:J96">
    <cfRule type="containsErrors" dxfId="669" priority="15">
      <formula>ISERROR(B95)</formula>
    </cfRule>
  </conditionalFormatting>
  <conditionalFormatting sqref="B97:J97">
    <cfRule type="containsErrors" dxfId="668" priority="12">
      <formula>ISERROR(B97)</formula>
    </cfRule>
  </conditionalFormatting>
  <conditionalFormatting sqref="C106:C107">
    <cfRule type="cellIs" dxfId="667" priority="18" stopIfTrue="1" operator="equal">
      <formula>"FAIL"</formula>
    </cfRule>
  </conditionalFormatting>
  <conditionalFormatting sqref="K15:K75">
    <cfRule type="cellIs" dxfId="666" priority="3" operator="equal">
      <formula>0</formula>
    </cfRule>
  </conditionalFormatting>
  <conditionalFormatting sqref="M8:M9">
    <cfRule type="cellIs" dxfId="665" priority="17" stopIfTrue="1" operator="equal">
      <formula>"FAIL"</formula>
    </cfRule>
  </conditionalFormatting>
  <conditionalFormatting sqref="O34:O35">
    <cfRule type="expression" dxfId="664" priority="4" stopIfTrue="1">
      <formula>$C$39&gt;2</formula>
    </cfRule>
    <cfRule type="expression" dxfId="663" priority="5" stopIfTrue="1">
      <formula>$C$39&lt;3</formula>
    </cfRule>
  </conditionalFormatting>
  <conditionalFormatting sqref="O36:O37">
    <cfRule type="expression" dxfId="662" priority="19" stopIfTrue="1">
      <formula>$C$38&gt;4</formula>
    </cfRule>
    <cfRule type="expression" dxfId="661" priority="20" stopIfTrue="1">
      <formula>$C$38&lt;5</formula>
    </cfRule>
  </conditionalFormatting>
  <conditionalFormatting sqref="O38:O43">
    <cfRule type="expression" dxfId="660" priority="6" stopIfTrue="1">
      <formula>$C$39&gt;2</formula>
    </cfRule>
    <cfRule type="expression" dxfId="659" priority="7" stopIfTrue="1">
      <formula>$C$39&lt;3</formula>
    </cfRule>
  </conditionalFormatting>
  <conditionalFormatting sqref="O54">
    <cfRule type="expression" dxfId="658" priority="8" stopIfTrue="1">
      <formula>$C$39&gt;2</formula>
    </cfRule>
    <cfRule type="expression" dxfId="657" priority="9" stopIfTrue="1">
      <formula>$C$39&lt;3</formula>
    </cfRule>
  </conditionalFormatting>
  <conditionalFormatting sqref="O56">
    <cfRule type="expression" dxfId="656" priority="1" stopIfTrue="1">
      <formula>$C$39&gt;2</formula>
    </cfRule>
    <cfRule type="expression" dxfId="655" priority="2" stopIfTrue="1">
      <formula>$C$39&lt;3</formula>
    </cfRule>
  </conditionalFormatting>
  <conditionalFormatting sqref="O58:O64">
    <cfRule type="expression" dxfId="654" priority="21" stopIfTrue="1">
      <formula>$C$39&gt;2</formula>
    </cfRule>
    <cfRule type="expression" dxfId="653" priority="22" stopIfTrue="1">
      <formula>$C$39&lt;3</formula>
    </cfRule>
  </conditionalFormatting>
  <conditionalFormatting sqref="O67:O68">
    <cfRule type="expression" dxfId="652" priority="10" stopIfTrue="1">
      <formula>$C$38&gt;4</formula>
    </cfRule>
    <cfRule type="expression" dxfId="651" priority="11"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6DACA-0468-4DD0-9387-B8EB0B65D04F}">
  <sheetPr codeName="Hoja30">
    <pageSetUpPr fitToPage="1"/>
  </sheetPr>
  <dimension ref="A1:O110"/>
  <sheetViews>
    <sheetView zoomScale="120" zoomScaleNormal="120" workbookViewId="0">
      <pane ySplit="14" topLeftCell="A15" activePane="bottomLeft" state="frozen"/>
      <selection activeCell="I16" sqref="I16"/>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La Current de Loop es mayor que la Current máxima permitida",""))</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178</v>
      </c>
      <c r="B13" s="181"/>
      <c r="C13" s="181"/>
      <c r="D13" s="181"/>
      <c r="E13" s="181"/>
      <c r="F13" s="181"/>
      <c r="G13" s="181"/>
      <c r="H13" s="181"/>
      <c r="I13" s="182"/>
      <c r="J13" s="182"/>
      <c r="K13" s="182"/>
      <c r="L13" s="182"/>
      <c r="M13" s="183"/>
    </row>
    <row r="14" spans="1:15" s="161" customFormat="1" ht="13.8" thickBot="1" x14ac:dyDescent="0.3">
      <c r="A14" s="184" t="s">
        <v>0</v>
      </c>
      <c r="B14" s="185" t="s">
        <v>140</v>
      </c>
      <c r="C14" s="186" t="s">
        <v>1</v>
      </c>
      <c r="D14" s="186" t="s">
        <v>4</v>
      </c>
      <c r="E14" s="186" t="s">
        <v>4</v>
      </c>
      <c r="F14" s="186" t="s">
        <v>18</v>
      </c>
      <c r="G14" s="233" t="s">
        <v>5</v>
      </c>
      <c r="H14" s="186" t="s">
        <v>5</v>
      </c>
      <c r="I14" s="187" t="s">
        <v>143</v>
      </c>
      <c r="J14" s="187" t="s">
        <v>28</v>
      </c>
      <c r="K14" s="187" t="s">
        <v>29</v>
      </c>
      <c r="L14" s="187" t="s">
        <v>42</v>
      </c>
      <c r="M14" s="188"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191">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196">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196">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196">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196">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196">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196">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196">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196">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196">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196">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196">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196">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196">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196">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196">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196">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196">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196">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196">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196">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196">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196">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196">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196">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196">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196">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196">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196">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196">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196">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196">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196">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196">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196">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196">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196">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196">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196">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196">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196">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196">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196">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196">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196">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196">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196">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196">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196">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196">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196">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196">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196">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196">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196">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196">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196">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196">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196">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196">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0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qOOf0ejSSBWC5KCGHu3QHNFid1yfEVU89h78IWD6YI/JrweebgUS+BS6tROinKlwxBhxI182LlKxWbKl7o3vbA==" saltValue="m2JkoXV+2HKqRcbyuQOpNg==" spinCount="100000" sheet="1" objects="1" scenarios="1"/>
  <mergeCells count="5">
    <mergeCell ref="K7:M7"/>
    <mergeCell ref="H8:J9"/>
    <mergeCell ref="K8:L8"/>
    <mergeCell ref="K9:L9"/>
    <mergeCell ref="A110:M110"/>
  </mergeCells>
  <conditionalFormatting sqref="B89:J90">
    <cfRule type="containsErrors" dxfId="104" priority="6">
      <formula>ISERROR(B89)</formula>
    </cfRule>
  </conditionalFormatting>
  <conditionalFormatting sqref="B91:J91">
    <cfRule type="containsErrors" dxfId="103" priority="4">
      <formula>ISERROR(B91)</formula>
    </cfRule>
  </conditionalFormatting>
  <conditionalFormatting sqref="B95:J96">
    <cfRule type="containsErrors" dxfId="102" priority="5">
      <formula>ISERROR(B95)</formula>
    </cfRule>
  </conditionalFormatting>
  <conditionalFormatting sqref="B97:J97">
    <cfRule type="containsErrors" dxfId="101" priority="2">
      <formula>ISERROR(B97)</formula>
    </cfRule>
  </conditionalFormatting>
  <conditionalFormatting sqref="C106:C107">
    <cfRule type="cellIs" dxfId="100" priority="7" stopIfTrue="1" operator="equal">
      <formula>"FAIL"</formula>
    </cfRule>
  </conditionalFormatting>
  <conditionalFormatting sqref="K15:K75">
    <cfRule type="cellIs" dxfId="99" priority="11" operator="equal">
      <formula>0</formula>
    </cfRule>
  </conditionalFormatting>
  <conditionalFormatting sqref="M8:M9">
    <cfRule type="cellIs" dxfId="98" priority="1" stopIfTrue="1" operator="equal">
      <formula>"FAIL"</formula>
    </cfRule>
  </conditionalFormatting>
  <conditionalFormatting sqref="O34:O35">
    <cfRule type="expression" dxfId="97" priority="12" stopIfTrue="1">
      <formula>$C$39&gt;2</formula>
    </cfRule>
    <cfRule type="expression" dxfId="96" priority="13" stopIfTrue="1">
      <formula>$C$39&lt;3</formula>
    </cfRule>
  </conditionalFormatting>
  <conditionalFormatting sqref="O36:O37">
    <cfRule type="expression" dxfId="95" priority="27" stopIfTrue="1">
      <formula>$C$38&gt;4</formula>
    </cfRule>
    <cfRule type="expression" dxfId="94" priority="28" stopIfTrue="1">
      <formula>$C$38&lt;5</formula>
    </cfRule>
  </conditionalFormatting>
  <conditionalFormatting sqref="O38:O43">
    <cfRule type="expression" dxfId="93" priority="14" stopIfTrue="1">
      <formula>$C$39&gt;2</formula>
    </cfRule>
    <cfRule type="expression" dxfId="92" priority="15" stopIfTrue="1">
      <formula>$C$39&lt;3</formula>
    </cfRule>
  </conditionalFormatting>
  <conditionalFormatting sqref="O54">
    <cfRule type="expression" dxfId="91" priority="16" stopIfTrue="1">
      <formula>$C$39&gt;2</formula>
    </cfRule>
    <cfRule type="expression" dxfId="90" priority="17" stopIfTrue="1">
      <formula>$C$39&lt;3</formula>
    </cfRule>
  </conditionalFormatting>
  <conditionalFormatting sqref="O56">
    <cfRule type="expression" dxfId="89" priority="9" stopIfTrue="1">
      <formula>$C$39&gt;2</formula>
    </cfRule>
    <cfRule type="expression" dxfId="88" priority="10" stopIfTrue="1">
      <formula>$C$39&lt;3</formula>
    </cfRule>
  </conditionalFormatting>
  <conditionalFormatting sqref="O58:O64">
    <cfRule type="expression" dxfId="87" priority="29" stopIfTrue="1">
      <formula>$C$39&gt;2</formula>
    </cfRule>
    <cfRule type="expression" dxfId="86" priority="30" stopIfTrue="1">
      <formula>$C$39&lt;3</formula>
    </cfRule>
  </conditionalFormatting>
  <conditionalFormatting sqref="O67:O68">
    <cfRule type="expression" dxfId="85" priority="18" stopIfTrue="1">
      <formula>$C$38&gt;4</formula>
    </cfRule>
    <cfRule type="expression" dxfId="84" priority="19"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28C70-31BA-4B99-AB07-DEA9AEFDB5FF}">
  <sheetPr codeName="Hoja31">
    <pageSetUpPr fitToPage="1"/>
  </sheetPr>
  <dimension ref="A1:O110"/>
  <sheetViews>
    <sheetView zoomScale="120" zoomScaleNormal="120" workbookViewId="0">
      <pane ySplit="14" topLeftCell="A15" activePane="bottomLeft" state="frozen"/>
      <selection activeCell="I16" sqref="I16"/>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La Current de Loop es mayor que la Current máxima permitida",""))</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245" t="s">
        <v>179</v>
      </c>
      <c r="B13" s="246"/>
      <c r="C13" s="246"/>
      <c r="D13" s="246"/>
      <c r="E13" s="246"/>
      <c r="F13" s="246"/>
      <c r="G13" s="246"/>
      <c r="H13" s="246"/>
      <c r="I13" s="247"/>
      <c r="J13" s="247"/>
      <c r="K13" s="247"/>
      <c r="L13" s="247"/>
      <c r="M13" s="248"/>
    </row>
    <row r="14" spans="1:15" s="161" customFormat="1" ht="13.8" thickBot="1" x14ac:dyDescent="0.3">
      <c r="A14" s="249" t="s">
        <v>0</v>
      </c>
      <c r="B14" s="250" t="s">
        <v>140</v>
      </c>
      <c r="C14" s="233" t="s">
        <v>1</v>
      </c>
      <c r="D14" s="233" t="s">
        <v>4</v>
      </c>
      <c r="E14" s="233" t="s">
        <v>4</v>
      </c>
      <c r="F14" s="233" t="s">
        <v>18</v>
      </c>
      <c r="G14" s="233" t="s">
        <v>5</v>
      </c>
      <c r="H14" s="233" t="s">
        <v>5</v>
      </c>
      <c r="I14" s="166" t="s">
        <v>143</v>
      </c>
      <c r="J14" s="166" t="s">
        <v>28</v>
      </c>
      <c r="K14" s="166" t="s">
        <v>29</v>
      </c>
      <c r="L14" s="166" t="s">
        <v>42</v>
      </c>
      <c r="M14" s="167"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191">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196">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196">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196">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196">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196">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196">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196">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196">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196">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196">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196">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196">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196">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196">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196">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196">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196">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196">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196">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196">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196">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196">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196">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196">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196">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196">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196">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196">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196">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196">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196">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196">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196">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196">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196">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196">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196">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196">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196">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196">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196">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196">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196">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196">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196">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196">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196">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196">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196">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196">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196">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196">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196">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196">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196">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196">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196">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196">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196">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0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GhdjPmFSTbE2lb71otMOixRlRYOkFP8FE3mezxu4XCDsDYhyS1NIktIfi1xCm44SI5kfyzsmUYHRRABxNV56yw==" saltValue="w9biLimtoDqr7GOUNRBmCg==" spinCount="100000" sheet="1" objects="1" scenarios="1"/>
  <mergeCells count="5">
    <mergeCell ref="K7:M7"/>
    <mergeCell ref="H8:J9"/>
    <mergeCell ref="K8:L8"/>
    <mergeCell ref="K9:L9"/>
    <mergeCell ref="A110:M110"/>
  </mergeCells>
  <conditionalFormatting sqref="B89:J90">
    <cfRule type="containsErrors" dxfId="83" priority="6">
      <formula>ISERROR(B89)</formula>
    </cfRule>
  </conditionalFormatting>
  <conditionalFormatting sqref="B91:J91">
    <cfRule type="containsErrors" dxfId="82" priority="4">
      <formula>ISERROR(B91)</formula>
    </cfRule>
  </conditionalFormatting>
  <conditionalFormatting sqref="B95:J96">
    <cfRule type="containsErrors" dxfId="81" priority="5">
      <formula>ISERROR(B95)</formula>
    </cfRule>
  </conditionalFormatting>
  <conditionalFormatting sqref="B97:J97">
    <cfRule type="containsErrors" dxfId="80" priority="2">
      <formula>ISERROR(B97)</formula>
    </cfRule>
  </conditionalFormatting>
  <conditionalFormatting sqref="C106:C107">
    <cfRule type="cellIs" dxfId="79" priority="7" stopIfTrue="1" operator="equal">
      <formula>"FAIL"</formula>
    </cfRule>
  </conditionalFormatting>
  <conditionalFormatting sqref="K15:K75">
    <cfRule type="cellIs" dxfId="78" priority="11" operator="equal">
      <formula>0</formula>
    </cfRule>
  </conditionalFormatting>
  <conditionalFormatting sqref="M8:M9">
    <cfRule type="cellIs" dxfId="77" priority="1" stopIfTrue="1" operator="equal">
      <formula>"FAIL"</formula>
    </cfRule>
  </conditionalFormatting>
  <conditionalFormatting sqref="O34:O35">
    <cfRule type="expression" dxfId="76" priority="12" stopIfTrue="1">
      <formula>$C$39&gt;2</formula>
    </cfRule>
    <cfRule type="expression" dxfId="75" priority="13" stopIfTrue="1">
      <formula>$C$39&lt;3</formula>
    </cfRule>
  </conditionalFormatting>
  <conditionalFormatting sqref="O36:O37">
    <cfRule type="expression" dxfId="74" priority="27" stopIfTrue="1">
      <formula>$C$38&gt;4</formula>
    </cfRule>
    <cfRule type="expression" dxfId="73" priority="28" stopIfTrue="1">
      <formula>$C$38&lt;5</formula>
    </cfRule>
  </conditionalFormatting>
  <conditionalFormatting sqref="O38:O43">
    <cfRule type="expression" dxfId="72" priority="14" stopIfTrue="1">
      <formula>$C$39&gt;2</formula>
    </cfRule>
    <cfRule type="expression" dxfId="71" priority="15" stopIfTrue="1">
      <formula>$C$39&lt;3</formula>
    </cfRule>
  </conditionalFormatting>
  <conditionalFormatting sqref="O54">
    <cfRule type="expression" dxfId="70" priority="16" stopIfTrue="1">
      <formula>$C$39&gt;2</formula>
    </cfRule>
    <cfRule type="expression" dxfId="69" priority="17" stopIfTrue="1">
      <formula>$C$39&lt;3</formula>
    </cfRule>
  </conditionalFormatting>
  <conditionalFormatting sqref="O56">
    <cfRule type="expression" dxfId="68" priority="9" stopIfTrue="1">
      <formula>$C$39&gt;2</formula>
    </cfRule>
    <cfRule type="expression" dxfId="67" priority="10" stopIfTrue="1">
      <formula>$C$39&lt;3</formula>
    </cfRule>
  </conditionalFormatting>
  <conditionalFormatting sqref="O58:O64">
    <cfRule type="expression" dxfId="66" priority="29" stopIfTrue="1">
      <formula>$C$39&gt;2</formula>
    </cfRule>
    <cfRule type="expression" dxfId="65" priority="30" stopIfTrue="1">
      <formula>$C$39&lt;3</formula>
    </cfRule>
  </conditionalFormatting>
  <conditionalFormatting sqref="O67:O68">
    <cfRule type="expression" dxfId="64" priority="18" stopIfTrue="1">
      <formula>$C$38&gt;4</formula>
    </cfRule>
    <cfRule type="expression" dxfId="63" priority="19"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BDF4E-F335-4518-B996-DAA116BD0AD5}">
  <sheetPr codeName="Hoja32">
    <pageSetUpPr fitToPage="1"/>
  </sheetPr>
  <dimension ref="A1:O110"/>
  <sheetViews>
    <sheetView zoomScale="120" zoomScaleNormal="120" workbookViewId="0">
      <pane ySplit="14" topLeftCell="A15" activePane="bottomLeft" state="frozen"/>
      <selection activeCell="I16" sqref="I16"/>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La Current de Loop es mayor que la Current máxima permitida",""))</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245" t="s">
        <v>180</v>
      </c>
      <c r="B13" s="246"/>
      <c r="C13" s="246"/>
      <c r="D13" s="246"/>
      <c r="E13" s="246"/>
      <c r="F13" s="246"/>
      <c r="G13" s="246"/>
      <c r="H13" s="246"/>
      <c r="I13" s="247"/>
      <c r="J13" s="247"/>
      <c r="K13" s="247"/>
      <c r="L13" s="247"/>
      <c r="M13" s="248"/>
    </row>
    <row r="14" spans="1:15" s="161" customFormat="1" ht="13.8" thickBot="1" x14ac:dyDescent="0.3">
      <c r="A14" s="249" t="s">
        <v>0</v>
      </c>
      <c r="B14" s="250" t="s">
        <v>140</v>
      </c>
      <c r="C14" s="233" t="s">
        <v>1</v>
      </c>
      <c r="D14" s="233" t="s">
        <v>4</v>
      </c>
      <c r="E14" s="233" t="s">
        <v>4</v>
      </c>
      <c r="F14" s="233" t="s">
        <v>18</v>
      </c>
      <c r="G14" s="233" t="s">
        <v>5</v>
      </c>
      <c r="H14" s="233" t="s">
        <v>5</v>
      </c>
      <c r="I14" s="166" t="s">
        <v>143</v>
      </c>
      <c r="J14" s="166" t="s">
        <v>28</v>
      </c>
      <c r="K14" s="166" t="s">
        <v>29</v>
      </c>
      <c r="L14" s="166" t="s">
        <v>42</v>
      </c>
      <c r="M14" s="167"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191">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196">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196">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196">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196">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196">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196">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196">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196">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196">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196">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196">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196">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196">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196">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196">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196">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196">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196">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196">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196">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196">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196">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196">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196">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196">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196">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196">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196">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196">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196">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196">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196">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196">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196">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196">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196">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196">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196">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196">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196">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196">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196">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196">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196">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196">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196">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196">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196">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196">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196">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196">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196">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196">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196">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196">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196">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196">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196">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196">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5">
        <f>'[1]SC_Loop 1'!G75</f>
        <v>1.8600000000000001E-3</v>
      </c>
      <c r="H75" s="20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haIIinvCLFf3BpYeronCSHDTBBxfIcEMFSeBoy2CoMfq0a8XFAdCWA1gRxw8T2PFkTm27mgitISPtr0HG2f/EQ==" saltValue="p4ru03FZoadeOkOS0wKOIQ==" spinCount="100000" sheet="1" objects="1" scenarios="1"/>
  <mergeCells count="5">
    <mergeCell ref="K7:M7"/>
    <mergeCell ref="H8:J9"/>
    <mergeCell ref="K8:L8"/>
    <mergeCell ref="K9:L9"/>
    <mergeCell ref="A110:M110"/>
  </mergeCells>
  <conditionalFormatting sqref="B89:J90">
    <cfRule type="containsErrors" dxfId="62" priority="6">
      <formula>ISERROR(B89)</formula>
    </cfRule>
  </conditionalFormatting>
  <conditionalFormatting sqref="B91:J91">
    <cfRule type="containsErrors" dxfId="61" priority="4">
      <formula>ISERROR(B91)</formula>
    </cfRule>
  </conditionalFormatting>
  <conditionalFormatting sqref="B95:J96">
    <cfRule type="containsErrors" dxfId="60" priority="5">
      <formula>ISERROR(B95)</formula>
    </cfRule>
  </conditionalFormatting>
  <conditionalFormatting sqref="B97:J97">
    <cfRule type="containsErrors" dxfId="59" priority="2">
      <formula>ISERROR(B97)</formula>
    </cfRule>
  </conditionalFormatting>
  <conditionalFormatting sqref="C106:C107">
    <cfRule type="cellIs" dxfId="58" priority="7" stopIfTrue="1" operator="equal">
      <formula>"FAIL"</formula>
    </cfRule>
  </conditionalFormatting>
  <conditionalFormatting sqref="K15:K75">
    <cfRule type="cellIs" dxfId="57" priority="11" operator="equal">
      <formula>0</formula>
    </cfRule>
  </conditionalFormatting>
  <conditionalFormatting sqref="M8:M9">
    <cfRule type="cellIs" dxfId="56" priority="1" stopIfTrue="1" operator="equal">
      <formula>"FAIL"</formula>
    </cfRule>
  </conditionalFormatting>
  <conditionalFormatting sqref="O34:O35">
    <cfRule type="expression" dxfId="55" priority="12" stopIfTrue="1">
      <formula>$C$39&gt;2</formula>
    </cfRule>
    <cfRule type="expression" dxfId="54" priority="13" stopIfTrue="1">
      <formula>$C$39&lt;3</formula>
    </cfRule>
  </conditionalFormatting>
  <conditionalFormatting sqref="O36:O37">
    <cfRule type="expression" dxfId="53" priority="27" stopIfTrue="1">
      <formula>$C$38&gt;4</formula>
    </cfRule>
    <cfRule type="expression" dxfId="52" priority="28" stopIfTrue="1">
      <formula>$C$38&lt;5</formula>
    </cfRule>
  </conditionalFormatting>
  <conditionalFormatting sqref="O38:O43">
    <cfRule type="expression" dxfId="51" priority="14" stopIfTrue="1">
      <formula>$C$39&gt;2</formula>
    </cfRule>
    <cfRule type="expression" dxfId="50" priority="15" stopIfTrue="1">
      <formula>$C$39&lt;3</formula>
    </cfRule>
  </conditionalFormatting>
  <conditionalFormatting sqref="O54">
    <cfRule type="expression" dxfId="49" priority="16" stopIfTrue="1">
      <formula>$C$39&gt;2</formula>
    </cfRule>
    <cfRule type="expression" dxfId="48" priority="17" stopIfTrue="1">
      <formula>$C$39&lt;3</formula>
    </cfRule>
  </conditionalFormatting>
  <conditionalFormatting sqref="O56">
    <cfRule type="expression" dxfId="47" priority="9" stopIfTrue="1">
      <formula>$C$39&gt;2</formula>
    </cfRule>
    <cfRule type="expression" dxfId="46" priority="10" stopIfTrue="1">
      <formula>$C$39&lt;3</formula>
    </cfRule>
  </conditionalFormatting>
  <conditionalFormatting sqref="O58:O64">
    <cfRule type="expression" dxfId="45" priority="29" stopIfTrue="1">
      <formula>$C$39&gt;2</formula>
    </cfRule>
    <cfRule type="expression" dxfId="44" priority="30" stopIfTrue="1">
      <formula>$C$39&lt;3</formula>
    </cfRule>
  </conditionalFormatting>
  <conditionalFormatting sqref="O67:O68">
    <cfRule type="expression" dxfId="43" priority="18" stopIfTrue="1">
      <formula>$C$38&gt;4</formula>
    </cfRule>
    <cfRule type="expression" dxfId="42" priority="19"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8B5A2-B9D6-4C42-9ADD-7116249A732A}">
  <sheetPr codeName="Hoja33">
    <pageSetUpPr fitToPage="1"/>
  </sheetPr>
  <dimension ref="A1:O110"/>
  <sheetViews>
    <sheetView zoomScale="120" zoomScaleNormal="120" workbookViewId="0">
      <pane ySplit="14" topLeftCell="A15" activePane="bottomLeft" state="frozen"/>
      <selection activeCell="I16" sqref="I16"/>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La Current de Loop es mayor que la Current máxima permitida",""))</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181</v>
      </c>
      <c r="B13" s="181"/>
      <c r="C13" s="181"/>
      <c r="D13" s="181"/>
      <c r="E13" s="181"/>
      <c r="F13" s="181"/>
      <c r="G13" s="181"/>
      <c r="H13" s="181"/>
      <c r="I13" s="182"/>
      <c r="J13" s="182"/>
      <c r="K13" s="182"/>
      <c r="L13" s="182"/>
      <c r="M13" s="183"/>
    </row>
    <row r="14" spans="1:15" s="161" customFormat="1" ht="13.8" thickBot="1" x14ac:dyDescent="0.3">
      <c r="A14" s="249" t="s">
        <v>0</v>
      </c>
      <c r="B14" s="250" t="s">
        <v>140</v>
      </c>
      <c r="C14" s="233" t="s">
        <v>1</v>
      </c>
      <c r="D14" s="233" t="s">
        <v>4</v>
      </c>
      <c r="E14" s="233" t="s">
        <v>4</v>
      </c>
      <c r="F14" s="233" t="s">
        <v>18</v>
      </c>
      <c r="G14" s="233" t="s">
        <v>5</v>
      </c>
      <c r="H14" s="233" t="s">
        <v>5</v>
      </c>
      <c r="I14" s="166" t="s">
        <v>143</v>
      </c>
      <c r="J14" s="166" t="s">
        <v>28</v>
      </c>
      <c r="K14" s="166" t="s">
        <v>29</v>
      </c>
      <c r="L14" s="166" t="s">
        <v>42</v>
      </c>
      <c r="M14" s="167" t="s">
        <v>43</v>
      </c>
    </row>
    <row r="15" spans="1:15" ht="26.4" x14ac:dyDescent="0.25">
      <c r="A15" s="168" t="str">
        <f>'[1]SC_Loop 1'!A15</f>
        <v>DOD-220A</v>
      </c>
      <c r="B15" s="189" t="str">
        <f>'[1]SC_Loop 1'!B15</f>
        <v>Addressable smoke detector</v>
      </c>
      <c r="C15" s="190"/>
      <c r="D15" s="251">
        <f>'[1]SC_Loop 1'!D15</f>
        <v>1.272E-4</v>
      </c>
      <c r="E15" s="191">
        <f>C15*D15</f>
        <v>0</v>
      </c>
      <c r="F15" s="235">
        <f>IF(C15&gt;10,10,C15)</f>
        <v>0</v>
      </c>
      <c r="G15" s="236">
        <f>'[1]SC_Loop 1'!G15</f>
        <v>3.6099999999999999E-3</v>
      </c>
      <c r="H15" s="191">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196">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196">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196">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196">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196">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196">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196">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196">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196">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196">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196">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196">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196">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196">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196">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196">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196">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196">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196">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196">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196">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196">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196">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196">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196">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196">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196">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196">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196">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196">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196">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196">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196">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196">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196">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196">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196">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196">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196">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196">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196">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196">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196">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196">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196">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196">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196">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196">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196">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196">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196">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196">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196">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196">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196">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196">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196">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196">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196">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0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65bfhiUp5H2brj5bcTHT1YQt6IROuJmu+g3QiaUl+rgCwWT3yWxjVZ9poYgOZ+QRd0Xuhevs7Y6z1V775I7T7w==" saltValue="7EXSjva0NEbSp2v/Mn/8Hw==" spinCount="100000" sheet="1" objects="1" scenarios="1"/>
  <mergeCells count="5">
    <mergeCell ref="K7:M7"/>
    <mergeCell ref="H8:J9"/>
    <mergeCell ref="K8:L8"/>
    <mergeCell ref="K9:L9"/>
    <mergeCell ref="A110:M110"/>
  </mergeCells>
  <conditionalFormatting sqref="B89:J90">
    <cfRule type="containsErrors" dxfId="41" priority="6">
      <formula>ISERROR(B89)</formula>
    </cfRule>
  </conditionalFormatting>
  <conditionalFormatting sqref="B91:J91">
    <cfRule type="containsErrors" dxfId="40" priority="4">
      <formula>ISERROR(B91)</formula>
    </cfRule>
  </conditionalFormatting>
  <conditionalFormatting sqref="B95:J96">
    <cfRule type="containsErrors" dxfId="39" priority="5">
      <formula>ISERROR(B95)</formula>
    </cfRule>
  </conditionalFormatting>
  <conditionalFormatting sqref="B97:J97">
    <cfRule type="containsErrors" dxfId="38" priority="2">
      <formula>ISERROR(B97)</formula>
    </cfRule>
  </conditionalFormatting>
  <conditionalFormatting sqref="C106:C107">
    <cfRule type="cellIs" dxfId="37" priority="7" stopIfTrue="1" operator="equal">
      <formula>"FAIL"</formula>
    </cfRule>
  </conditionalFormatting>
  <conditionalFormatting sqref="K15:K75">
    <cfRule type="cellIs" dxfId="36" priority="11" operator="equal">
      <formula>0</formula>
    </cfRule>
  </conditionalFormatting>
  <conditionalFormatting sqref="M8:M9">
    <cfRule type="cellIs" dxfId="35" priority="1" stopIfTrue="1" operator="equal">
      <formula>"FAIL"</formula>
    </cfRule>
  </conditionalFormatting>
  <conditionalFormatting sqref="O34:O35">
    <cfRule type="expression" dxfId="34" priority="12" stopIfTrue="1">
      <formula>$C$39&gt;2</formula>
    </cfRule>
    <cfRule type="expression" dxfId="33" priority="13" stopIfTrue="1">
      <formula>$C$39&lt;3</formula>
    </cfRule>
  </conditionalFormatting>
  <conditionalFormatting sqref="O36:O37">
    <cfRule type="expression" dxfId="32" priority="27" stopIfTrue="1">
      <formula>$C$38&gt;4</formula>
    </cfRule>
    <cfRule type="expression" dxfId="31" priority="28" stopIfTrue="1">
      <formula>$C$38&lt;5</formula>
    </cfRule>
  </conditionalFormatting>
  <conditionalFormatting sqref="O38:O43">
    <cfRule type="expression" dxfId="30" priority="14" stopIfTrue="1">
      <formula>$C$39&gt;2</formula>
    </cfRule>
    <cfRule type="expression" dxfId="29" priority="15" stopIfTrue="1">
      <formula>$C$39&lt;3</formula>
    </cfRule>
  </conditionalFormatting>
  <conditionalFormatting sqref="O54">
    <cfRule type="expression" dxfId="28" priority="16" stopIfTrue="1">
      <formula>$C$39&gt;2</formula>
    </cfRule>
    <cfRule type="expression" dxfId="27" priority="17" stopIfTrue="1">
      <formula>$C$39&lt;3</formula>
    </cfRule>
  </conditionalFormatting>
  <conditionalFormatting sqref="O56">
    <cfRule type="expression" dxfId="26" priority="9" stopIfTrue="1">
      <formula>$C$39&gt;2</formula>
    </cfRule>
    <cfRule type="expression" dxfId="25" priority="10" stopIfTrue="1">
      <formula>$C$39&lt;3</formula>
    </cfRule>
  </conditionalFormatting>
  <conditionalFormatting sqref="O58:O64">
    <cfRule type="expression" dxfId="24" priority="29" stopIfTrue="1">
      <formula>$C$39&gt;2</formula>
    </cfRule>
    <cfRule type="expression" dxfId="23" priority="30" stopIfTrue="1">
      <formula>$C$39&lt;3</formula>
    </cfRule>
  </conditionalFormatting>
  <conditionalFormatting sqref="O67:O68">
    <cfRule type="expression" dxfId="22" priority="18" stopIfTrue="1">
      <formula>$C$38&gt;4</formula>
    </cfRule>
    <cfRule type="expression" dxfId="21" priority="19"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35577-BEBE-4E90-A1E6-31E598BC171F}">
  <sheetPr codeName="Hoja34">
    <pageSetUpPr fitToPage="1"/>
  </sheetPr>
  <dimension ref="A1:O110"/>
  <sheetViews>
    <sheetView zoomScale="120" zoomScaleNormal="120" workbookViewId="0">
      <pane ySplit="14" topLeftCell="A15" activePane="bottomLeft" state="frozen"/>
      <selection activeCell="I16" sqref="I16"/>
      <selection pane="bottomLeft" activeCell="H7" sqref="H7"/>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La Current de Loop es mayor que la Current máxima permitida",""))</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182</v>
      </c>
      <c r="B13" s="181"/>
      <c r="C13" s="181"/>
      <c r="D13" s="181"/>
      <c r="E13" s="181"/>
      <c r="F13" s="181"/>
      <c r="G13" s="181"/>
      <c r="H13" s="181"/>
      <c r="I13" s="182"/>
      <c r="J13" s="182"/>
      <c r="K13" s="182"/>
      <c r="L13" s="182"/>
      <c r="M13" s="183"/>
    </row>
    <row r="14" spans="1:15" s="161" customFormat="1" ht="13.8" thickBot="1" x14ac:dyDescent="0.3">
      <c r="A14" s="249" t="s">
        <v>0</v>
      </c>
      <c r="B14" s="250" t="s">
        <v>140</v>
      </c>
      <c r="C14" s="233" t="s">
        <v>1</v>
      </c>
      <c r="D14" s="233" t="s">
        <v>4</v>
      </c>
      <c r="E14" s="233" t="s">
        <v>4</v>
      </c>
      <c r="F14" s="233" t="s">
        <v>18</v>
      </c>
      <c r="G14" s="233" t="s">
        <v>5</v>
      </c>
      <c r="H14" s="233" t="s">
        <v>5</v>
      </c>
      <c r="I14" s="166" t="s">
        <v>143</v>
      </c>
      <c r="J14" s="166" t="s">
        <v>28</v>
      </c>
      <c r="K14" s="166" t="s">
        <v>29</v>
      </c>
      <c r="L14" s="166" t="s">
        <v>42</v>
      </c>
      <c r="M14" s="167" t="s">
        <v>43</v>
      </c>
    </row>
    <row r="15" spans="1:15" ht="26.4" x14ac:dyDescent="0.25">
      <c r="A15" s="168" t="str">
        <f>'[1]SC_Loop 1'!A15</f>
        <v>DOD-220A</v>
      </c>
      <c r="B15" s="189" t="str">
        <f>'[1]SC_Loop 1'!B15</f>
        <v>Addressable smoke detector</v>
      </c>
      <c r="C15" s="190"/>
      <c r="D15" s="251">
        <f>'[1]SC_Loop 1'!D15</f>
        <v>1.272E-4</v>
      </c>
      <c r="E15" s="191">
        <f>C15*D15</f>
        <v>0</v>
      </c>
      <c r="F15" s="235">
        <f>IF(C15&gt;10,10,C15)</f>
        <v>0</v>
      </c>
      <c r="G15" s="236">
        <f>'[1]SC_Loop 1'!G15</f>
        <v>3.6099999999999999E-3</v>
      </c>
      <c r="H15" s="191">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196">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196">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196">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196">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196">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196">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196">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196">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196">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196">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196">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196">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196">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196">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196">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196">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196">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196">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196">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196">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196">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196">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196">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196">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196">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196">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196">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196">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196">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196">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196">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196">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196">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196">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196">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196">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196">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196">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196">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196">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196">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196">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196">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196">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196">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196">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196">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196">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196">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196">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196">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196">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196">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196">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196">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196">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196">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196">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196">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0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FsMBbgIerYvg7y05N9Fhmmzvy9DJH81FM2AzC73W2Dzc3nAUrKenpOgVBJc6hBj4dNmFeQdISUjqnENVUOmgCQ==" saltValue="40GiqtMufxK0WkfQN6Ayzw==" spinCount="100000" sheet="1" objects="1" scenarios="1"/>
  <mergeCells count="5">
    <mergeCell ref="K7:M7"/>
    <mergeCell ref="H8:J9"/>
    <mergeCell ref="K8:L8"/>
    <mergeCell ref="K9:L9"/>
    <mergeCell ref="A110:M110"/>
  </mergeCells>
  <conditionalFormatting sqref="B89:J90">
    <cfRule type="containsErrors" dxfId="20" priority="6">
      <formula>ISERROR(B89)</formula>
    </cfRule>
  </conditionalFormatting>
  <conditionalFormatting sqref="B91:J91">
    <cfRule type="containsErrors" dxfId="19" priority="4">
      <formula>ISERROR(B91)</formula>
    </cfRule>
  </conditionalFormatting>
  <conditionalFormatting sqref="B95:J96">
    <cfRule type="containsErrors" dxfId="18" priority="5">
      <formula>ISERROR(B95)</formula>
    </cfRule>
  </conditionalFormatting>
  <conditionalFormatting sqref="B97:J97">
    <cfRule type="containsErrors" dxfId="17" priority="2">
      <formula>ISERROR(B97)</formula>
    </cfRule>
  </conditionalFormatting>
  <conditionalFormatting sqref="C106:C107">
    <cfRule type="cellIs" dxfId="16" priority="7" stopIfTrue="1" operator="equal">
      <formula>"FAIL"</formula>
    </cfRule>
  </conditionalFormatting>
  <conditionalFormatting sqref="K15:K75">
    <cfRule type="cellIs" dxfId="15" priority="11" operator="equal">
      <formula>0</formula>
    </cfRule>
  </conditionalFormatting>
  <conditionalFormatting sqref="M8:M9">
    <cfRule type="cellIs" dxfId="14" priority="1" stopIfTrue="1" operator="equal">
      <formula>"FAIL"</formula>
    </cfRule>
  </conditionalFormatting>
  <conditionalFormatting sqref="O34:O35">
    <cfRule type="expression" dxfId="13" priority="12" stopIfTrue="1">
      <formula>$C$39&gt;2</formula>
    </cfRule>
    <cfRule type="expression" dxfId="12" priority="13" stopIfTrue="1">
      <formula>$C$39&lt;3</formula>
    </cfRule>
  </conditionalFormatting>
  <conditionalFormatting sqref="O36:O37">
    <cfRule type="expression" dxfId="11" priority="27" stopIfTrue="1">
      <formula>$C$38&gt;4</formula>
    </cfRule>
    <cfRule type="expression" dxfId="10" priority="28" stopIfTrue="1">
      <formula>$C$38&lt;5</formula>
    </cfRule>
  </conditionalFormatting>
  <conditionalFormatting sqref="O38:O43">
    <cfRule type="expression" dxfId="9" priority="14" stopIfTrue="1">
      <formula>$C$39&gt;2</formula>
    </cfRule>
    <cfRule type="expression" dxfId="8" priority="15" stopIfTrue="1">
      <formula>$C$39&lt;3</formula>
    </cfRule>
  </conditionalFormatting>
  <conditionalFormatting sqref="O54">
    <cfRule type="expression" dxfId="7" priority="16" stopIfTrue="1">
      <formula>$C$39&gt;2</formula>
    </cfRule>
    <cfRule type="expression" dxfId="6" priority="17" stopIfTrue="1">
      <formula>$C$39&lt;3</formula>
    </cfRule>
  </conditionalFormatting>
  <conditionalFormatting sqref="O56">
    <cfRule type="expression" dxfId="5" priority="9" stopIfTrue="1">
      <formula>$C$39&gt;2</formula>
    </cfRule>
    <cfRule type="expression" dxfId="4" priority="10" stopIfTrue="1">
      <formula>$C$39&lt;3</formula>
    </cfRule>
  </conditionalFormatting>
  <conditionalFormatting sqref="O58:O64">
    <cfRule type="expression" dxfId="3" priority="29" stopIfTrue="1">
      <formula>$C$39&gt;2</formula>
    </cfRule>
    <cfRule type="expression" dxfId="2" priority="30" stopIfTrue="1">
      <formula>$C$39&lt;3</formula>
    </cfRule>
  </conditionalFormatting>
  <conditionalFormatting sqref="O67:O68">
    <cfRule type="expression" dxfId="1" priority="18" stopIfTrue="1">
      <formula>$C$38&gt;4</formula>
    </cfRule>
    <cfRule type="expression" dxfId="0" priority="19"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37752-6EDF-42AD-9EF6-86EBD2640993}">
  <sheetPr codeName="Hoja4">
    <pageSetUpPr fitToPage="1"/>
  </sheetPr>
  <dimension ref="A1:O110"/>
  <sheetViews>
    <sheetView zoomScale="120" zoomScaleNormal="120" workbookViewId="0">
      <pane ySplit="14" topLeftCell="A15" activePane="bottomLeft" state="frozen"/>
      <selection activeCell="A14" sqref="A14"/>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133</v>
      </c>
      <c r="B13" s="181"/>
      <c r="C13" s="181"/>
      <c r="D13" s="181"/>
      <c r="E13" s="181"/>
      <c r="F13" s="181"/>
      <c r="G13" s="181"/>
      <c r="H13" s="181"/>
      <c r="I13" s="182"/>
      <c r="J13" s="182"/>
      <c r="K13" s="182"/>
      <c r="L13" s="182"/>
      <c r="M13" s="183"/>
    </row>
    <row r="14" spans="1:15" s="161" customFormat="1" ht="13.8" thickBot="1" x14ac:dyDescent="0.3">
      <c r="A14" s="184" t="s">
        <v>0</v>
      </c>
      <c r="B14" s="185" t="s">
        <v>140</v>
      </c>
      <c r="C14" s="186" t="s">
        <v>1</v>
      </c>
      <c r="D14" s="186" t="s">
        <v>4</v>
      </c>
      <c r="E14" s="186" t="s">
        <v>4</v>
      </c>
      <c r="F14" s="186" t="s">
        <v>18</v>
      </c>
      <c r="G14" s="233" t="s">
        <v>5</v>
      </c>
      <c r="H14" s="186" t="s">
        <v>5</v>
      </c>
      <c r="I14" s="187" t="s">
        <v>143</v>
      </c>
      <c r="J14" s="187" t="s">
        <v>28</v>
      </c>
      <c r="K14" s="187" t="s">
        <v>29</v>
      </c>
      <c r="L14" s="187" t="s">
        <v>42</v>
      </c>
      <c r="M14" s="188"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237">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238">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238">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238">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238">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238">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238">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238">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238">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238">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238">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238">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238">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238">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238">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238">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238">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238">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238">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238">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238">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238">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238">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238">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238">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238">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238">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238">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238">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238">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238">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238">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238">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238">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238">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238">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238">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238">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238">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238">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238">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238">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238">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238">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238">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238">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238">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238">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238">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238">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238">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238">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238">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238">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238">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238">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238">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238">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238">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238">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4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Me4KnjpQjdinz7mQdlKa1T1vkam8tyB+59KQ8U9EhIxHHDBlq2o17QGN9B3VCCbER+GHhhnbJVNN0KlpHcfrrA==" saltValue="+Pqt8gizeQi09WfZZ6ViWQ==" spinCount="100000" sheet="1" objects="1" scenarios="1"/>
  <mergeCells count="5">
    <mergeCell ref="K7:M7"/>
    <mergeCell ref="H8:J9"/>
    <mergeCell ref="K8:L8"/>
    <mergeCell ref="K9:L9"/>
    <mergeCell ref="A110:M110"/>
  </mergeCells>
  <conditionalFormatting sqref="B89:J90">
    <cfRule type="containsErrors" dxfId="650" priority="5">
      <formula>ISERROR(B89)</formula>
    </cfRule>
  </conditionalFormatting>
  <conditionalFormatting sqref="B91:J91">
    <cfRule type="containsErrors" dxfId="649" priority="3">
      <formula>ISERROR(B91)</formula>
    </cfRule>
  </conditionalFormatting>
  <conditionalFormatting sqref="B95:J96">
    <cfRule type="containsErrors" dxfId="648" priority="4">
      <formula>ISERROR(B95)</formula>
    </cfRule>
  </conditionalFormatting>
  <conditionalFormatting sqref="B97:J97">
    <cfRule type="containsErrors" dxfId="647" priority="1">
      <formula>ISERROR(B97)</formula>
    </cfRule>
  </conditionalFormatting>
  <conditionalFormatting sqref="C106:C107">
    <cfRule type="cellIs" dxfId="646" priority="6" stopIfTrue="1" operator="equal">
      <formula>"FAIL"</formula>
    </cfRule>
  </conditionalFormatting>
  <conditionalFormatting sqref="K15:K75">
    <cfRule type="cellIs" dxfId="645" priority="10" operator="equal">
      <formula>0</formula>
    </cfRule>
  </conditionalFormatting>
  <conditionalFormatting sqref="M8:M9">
    <cfRule type="cellIs" dxfId="644" priority="24" stopIfTrue="1" operator="equal">
      <formula>"FAIL"</formula>
    </cfRule>
  </conditionalFormatting>
  <conditionalFormatting sqref="O34:O35">
    <cfRule type="expression" dxfId="643" priority="11" stopIfTrue="1">
      <formula>$C$39&gt;2</formula>
    </cfRule>
    <cfRule type="expression" dxfId="642" priority="12" stopIfTrue="1">
      <formula>$C$39&lt;3</formula>
    </cfRule>
  </conditionalFormatting>
  <conditionalFormatting sqref="O36:O37">
    <cfRule type="expression" dxfId="641" priority="26" stopIfTrue="1">
      <formula>$C$38&gt;4</formula>
    </cfRule>
    <cfRule type="expression" dxfId="640" priority="27" stopIfTrue="1">
      <formula>$C$38&lt;5</formula>
    </cfRule>
  </conditionalFormatting>
  <conditionalFormatting sqref="O38:O43">
    <cfRule type="expression" dxfId="639" priority="13" stopIfTrue="1">
      <formula>$C$39&gt;2</formula>
    </cfRule>
    <cfRule type="expression" dxfId="638" priority="14" stopIfTrue="1">
      <formula>$C$39&lt;3</formula>
    </cfRule>
  </conditionalFormatting>
  <conditionalFormatting sqref="O54">
    <cfRule type="expression" dxfId="637" priority="15" stopIfTrue="1">
      <formula>$C$39&gt;2</formula>
    </cfRule>
    <cfRule type="expression" dxfId="636" priority="16" stopIfTrue="1">
      <formula>$C$39&lt;3</formula>
    </cfRule>
  </conditionalFormatting>
  <conditionalFormatting sqref="O56">
    <cfRule type="expression" dxfId="635" priority="8" stopIfTrue="1">
      <formula>$C$39&gt;2</formula>
    </cfRule>
    <cfRule type="expression" dxfId="634" priority="9" stopIfTrue="1">
      <formula>$C$39&lt;3</formula>
    </cfRule>
  </conditionalFormatting>
  <conditionalFormatting sqref="O58:O64">
    <cfRule type="expression" dxfId="633" priority="28" stopIfTrue="1">
      <formula>$C$39&gt;2</formula>
    </cfRule>
    <cfRule type="expression" dxfId="632" priority="29" stopIfTrue="1">
      <formula>$C$39&lt;3</formula>
    </cfRule>
  </conditionalFormatting>
  <conditionalFormatting sqref="O67:O68">
    <cfRule type="expression" dxfId="631" priority="17" stopIfTrue="1">
      <formula>$C$38&gt;4</formula>
    </cfRule>
    <cfRule type="expression" dxfId="630"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C43D3-4F79-4BF2-829F-9938191307BC}">
  <sheetPr codeName="Hoja5">
    <pageSetUpPr fitToPage="1"/>
  </sheetPr>
  <dimension ref="A1:O110"/>
  <sheetViews>
    <sheetView zoomScale="120" zoomScaleNormal="120" workbookViewId="0">
      <pane ySplit="14" topLeftCell="A15" activePane="bottomLeft" state="frozen"/>
      <selection activeCell="A14" sqref="A14"/>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243">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244"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134</v>
      </c>
      <c r="B13" s="181"/>
      <c r="C13" s="181"/>
      <c r="D13" s="181"/>
      <c r="E13" s="181"/>
      <c r="F13" s="181"/>
      <c r="G13" s="181"/>
      <c r="H13" s="181"/>
      <c r="I13" s="182"/>
      <c r="J13" s="182"/>
      <c r="K13" s="182"/>
      <c r="L13" s="182"/>
      <c r="M13" s="183"/>
    </row>
    <row r="14" spans="1:15" s="161" customFormat="1" ht="13.8" thickBot="1" x14ac:dyDescent="0.3">
      <c r="A14" s="184" t="s">
        <v>0</v>
      </c>
      <c r="B14" s="185" t="s">
        <v>140</v>
      </c>
      <c r="C14" s="186" t="s">
        <v>1</v>
      </c>
      <c r="D14" s="186" t="s">
        <v>4</v>
      </c>
      <c r="E14" s="186" t="s">
        <v>4</v>
      </c>
      <c r="F14" s="186" t="s">
        <v>18</v>
      </c>
      <c r="G14" s="233" t="s">
        <v>5</v>
      </c>
      <c r="H14" s="186" t="s">
        <v>5</v>
      </c>
      <c r="I14" s="187" t="s">
        <v>143</v>
      </c>
      <c r="J14" s="187" t="s">
        <v>28</v>
      </c>
      <c r="K14" s="187" t="s">
        <v>29</v>
      </c>
      <c r="L14" s="187" t="s">
        <v>42</v>
      </c>
      <c r="M14" s="188"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237">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238">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238">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238">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238">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238">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238">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238">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238">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238">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238">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238">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238">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238">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238">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238">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238">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238">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238">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238">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238">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238">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238">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238">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238">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238">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238">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238">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238">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238">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238">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238">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238">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238">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238">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238">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238">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238">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238">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238">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238">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238">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238">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238">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238">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238">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238">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238">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238">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238">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238">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238">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238">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238">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238">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238">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238">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238">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238">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238">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4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RmyBtXzR38nly1+jejQHcQNJs8cgPNhxBIFHBKq5A5fIDlAqFpYzvpR3gphPKSc152ewIPSxvclY/fKD9igfw==" saltValue="8g7QOXsSLkK6co/wCx9rsQ==" spinCount="100000" sheet="1" objects="1" scenarios="1"/>
  <mergeCells count="5">
    <mergeCell ref="K7:M7"/>
    <mergeCell ref="H8:J9"/>
    <mergeCell ref="K8:L8"/>
    <mergeCell ref="K9:L9"/>
    <mergeCell ref="A110:M110"/>
  </mergeCells>
  <conditionalFormatting sqref="B89:J90">
    <cfRule type="containsErrors" dxfId="629" priority="5">
      <formula>ISERROR(B89)</formula>
    </cfRule>
  </conditionalFormatting>
  <conditionalFormatting sqref="B91:J91">
    <cfRule type="containsErrors" dxfId="628" priority="3">
      <formula>ISERROR(B91)</formula>
    </cfRule>
  </conditionalFormatting>
  <conditionalFormatting sqref="B95:J96">
    <cfRule type="containsErrors" dxfId="627" priority="4">
      <formula>ISERROR(B95)</formula>
    </cfRule>
  </conditionalFormatting>
  <conditionalFormatting sqref="B97:J97">
    <cfRule type="containsErrors" dxfId="626" priority="1">
      <formula>ISERROR(B97)</formula>
    </cfRule>
  </conditionalFormatting>
  <conditionalFormatting sqref="C106:C107">
    <cfRule type="cellIs" dxfId="625" priority="6" stopIfTrue="1" operator="equal">
      <formula>"FAIL"</formula>
    </cfRule>
  </conditionalFormatting>
  <conditionalFormatting sqref="K15:K75">
    <cfRule type="cellIs" dxfId="624" priority="10" operator="equal">
      <formula>0</formula>
    </cfRule>
  </conditionalFormatting>
  <conditionalFormatting sqref="M8:M9">
    <cfRule type="cellIs" dxfId="623" priority="24" stopIfTrue="1" operator="equal">
      <formula>"FAIL"</formula>
    </cfRule>
  </conditionalFormatting>
  <conditionalFormatting sqref="O34:O35">
    <cfRule type="expression" dxfId="622" priority="11" stopIfTrue="1">
      <formula>$C$39&gt;2</formula>
    </cfRule>
    <cfRule type="expression" dxfId="621" priority="12" stopIfTrue="1">
      <formula>$C$39&lt;3</formula>
    </cfRule>
  </conditionalFormatting>
  <conditionalFormatting sqref="O36:O37">
    <cfRule type="expression" dxfId="620" priority="26" stopIfTrue="1">
      <formula>$C$38&gt;4</formula>
    </cfRule>
    <cfRule type="expression" dxfId="619" priority="27" stopIfTrue="1">
      <formula>$C$38&lt;5</formula>
    </cfRule>
  </conditionalFormatting>
  <conditionalFormatting sqref="O38:O43">
    <cfRule type="expression" dxfId="618" priority="13" stopIfTrue="1">
      <formula>$C$39&gt;2</formula>
    </cfRule>
    <cfRule type="expression" dxfId="617" priority="14" stopIfTrue="1">
      <formula>$C$39&lt;3</formula>
    </cfRule>
  </conditionalFormatting>
  <conditionalFormatting sqref="O54">
    <cfRule type="expression" dxfId="616" priority="15" stopIfTrue="1">
      <formula>$C$39&gt;2</formula>
    </cfRule>
    <cfRule type="expression" dxfId="615" priority="16" stopIfTrue="1">
      <formula>$C$39&lt;3</formula>
    </cfRule>
  </conditionalFormatting>
  <conditionalFormatting sqref="O56">
    <cfRule type="expression" dxfId="614" priority="8" stopIfTrue="1">
      <formula>$C$39&gt;2</formula>
    </cfRule>
    <cfRule type="expression" dxfId="613" priority="9" stopIfTrue="1">
      <formula>$C$39&lt;3</formula>
    </cfRule>
  </conditionalFormatting>
  <conditionalFormatting sqref="O58:O64">
    <cfRule type="expression" dxfId="612" priority="28" stopIfTrue="1">
      <formula>$C$39&gt;2</formula>
    </cfRule>
    <cfRule type="expression" dxfId="611" priority="29" stopIfTrue="1">
      <formula>$C$39&lt;3</formula>
    </cfRule>
  </conditionalFormatting>
  <conditionalFormatting sqref="O67:O68">
    <cfRule type="expression" dxfId="610" priority="17" stopIfTrue="1">
      <formula>$C$38&gt;4</formula>
    </cfRule>
    <cfRule type="expression" dxfId="609"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838EB-227E-4B92-AE8C-3C90AEC7FAF9}">
  <sheetPr codeName="Hoja6">
    <pageSetUpPr fitToPage="1"/>
  </sheetPr>
  <dimension ref="A1:O110"/>
  <sheetViews>
    <sheetView zoomScale="120" zoomScaleNormal="120" workbookViewId="0">
      <pane ySplit="14" topLeftCell="A15" activePane="bottomLeft" state="frozen"/>
      <selection activeCell="A14" sqref="A14"/>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135</v>
      </c>
      <c r="B13" s="181"/>
      <c r="C13" s="181"/>
      <c r="D13" s="181"/>
      <c r="E13" s="181"/>
      <c r="F13" s="181"/>
      <c r="G13" s="181"/>
      <c r="H13" s="181"/>
      <c r="I13" s="182"/>
      <c r="J13" s="182"/>
      <c r="K13" s="182"/>
      <c r="L13" s="182"/>
      <c r="M13" s="183"/>
    </row>
    <row r="14" spans="1:15" s="161" customFormat="1" ht="13.8" thickBot="1" x14ac:dyDescent="0.3">
      <c r="A14" s="184" t="s">
        <v>0</v>
      </c>
      <c r="B14" s="185" t="s">
        <v>140</v>
      </c>
      <c r="C14" s="186" t="s">
        <v>1</v>
      </c>
      <c r="D14" s="186" t="s">
        <v>4</v>
      </c>
      <c r="E14" s="186" t="s">
        <v>4</v>
      </c>
      <c r="F14" s="186" t="s">
        <v>18</v>
      </c>
      <c r="G14" s="233" t="s">
        <v>5</v>
      </c>
      <c r="H14" s="186" t="s">
        <v>5</v>
      </c>
      <c r="I14" s="187" t="s">
        <v>143</v>
      </c>
      <c r="J14" s="187" t="s">
        <v>28</v>
      </c>
      <c r="K14" s="187" t="s">
        <v>29</v>
      </c>
      <c r="L14" s="187" t="s">
        <v>42</v>
      </c>
      <c r="M14" s="188"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191">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196">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196">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196">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196">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196">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196">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196">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196">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196">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196">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196">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196">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196">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196">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196">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196">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196">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196">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196">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196">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196">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196">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196">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196">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196">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196">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196">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196">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196">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196">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196">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196">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196">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196">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196">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196">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196">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196">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196">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196">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196">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196">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196">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196">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196">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196">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196">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196">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196">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196">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196">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196">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196">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196">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196">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196">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196">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196">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196">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0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X6hEMEHdsd9ZKwz3hB7oIqgqP08s2wbCgINVKKKAmLFfQb4ZJHuRZyYo8Hk6atOw8YmiS30CmS90lYJco0UrxQ==" saltValue="vpKTzNAxCdvEsIAqKEnnxQ==" spinCount="100000" sheet="1" objects="1" scenarios="1"/>
  <mergeCells count="5">
    <mergeCell ref="K7:M7"/>
    <mergeCell ref="H8:J9"/>
    <mergeCell ref="K8:L8"/>
    <mergeCell ref="K9:L9"/>
    <mergeCell ref="A110:M110"/>
  </mergeCells>
  <conditionalFormatting sqref="B89:J90">
    <cfRule type="containsErrors" dxfId="608" priority="5">
      <formula>ISERROR(B89)</formula>
    </cfRule>
  </conditionalFormatting>
  <conditionalFormatting sqref="B91:J91">
    <cfRule type="containsErrors" dxfId="607" priority="3">
      <formula>ISERROR(B91)</formula>
    </cfRule>
  </conditionalFormatting>
  <conditionalFormatting sqref="B95:J96">
    <cfRule type="containsErrors" dxfId="606" priority="4">
      <formula>ISERROR(B95)</formula>
    </cfRule>
  </conditionalFormatting>
  <conditionalFormatting sqref="B97:J97">
    <cfRule type="containsErrors" dxfId="605" priority="1">
      <formula>ISERROR(B97)</formula>
    </cfRule>
  </conditionalFormatting>
  <conditionalFormatting sqref="C106:C107">
    <cfRule type="cellIs" dxfId="604" priority="6" stopIfTrue="1" operator="equal">
      <formula>"FAIL"</formula>
    </cfRule>
  </conditionalFormatting>
  <conditionalFormatting sqref="K15:K75">
    <cfRule type="cellIs" dxfId="603" priority="10" operator="equal">
      <formula>0</formula>
    </cfRule>
  </conditionalFormatting>
  <conditionalFormatting sqref="M8:M9">
    <cfRule type="cellIs" dxfId="602" priority="24" stopIfTrue="1" operator="equal">
      <formula>"FAIL"</formula>
    </cfRule>
  </conditionalFormatting>
  <conditionalFormatting sqref="O34:O35">
    <cfRule type="expression" dxfId="601" priority="11" stopIfTrue="1">
      <formula>$C$39&gt;2</formula>
    </cfRule>
    <cfRule type="expression" dxfId="600" priority="12" stopIfTrue="1">
      <formula>$C$39&lt;3</formula>
    </cfRule>
  </conditionalFormatting>
  <conditionalFormatting sqref="O36:O37">
    <cfRule type="expression" dxfId="599" priority="26" stopIfTrue="1">
      <formula>$C$38&gt;4</formula>
    </cfRule>
    <cfRule type="expression" dxfId="598" priority="27" stopIfTrue="1">
      <formula>$C$38&lt;5</formula>
    </cfRule>
  </conditionalFormatting>
  <conditionalFormatting sqref="O38:O43">
    <cfRule type="expression" dxfId="597" priority="13" stopIfTrue="1">
      <formula>$C$39&gt;2</formula>
    </cfRule>
    <cfRule type="expression" dxfId="596" priority="14" stopIfTrue="1">
      <formula>$C$39&lt;3</formula>
    </cfRule>
  </conditionalFormatting>
  <conditionalFormatting sqref="O54">
    <cfRule type="expression" dxfId="595" priority="15" stopIfTrue="1">
      <formula>$C$39&gt;2</formula>
    </cfRule>
    <cfRule type="expression" dxfId="594" priority="16" stopIfTrue="1">
      <formula>$C$39&lt;3</formula>
    </cfRule>
  </conditionalFormatting>
  <conditionalFormatting sqref="O56">
    <cfRule type="expression" dxfId="593" priority="8" stopIfTrue="1">
      <formula>$C$39&gt;2</formula>
    </cfRule>
    <cfRule type="expression" dxfId="592" priority="9" stopIfTrue="1">
      <formula>$C$39&lt;3</formula>
    </cfRule>
  </conditionalFormatting>
  <conditionalFormatting sqref="O58:O64">
    <cfRule type="expression" dxfId="591" priority="28" stopIfTrue="1">
      <formula>$C$39&gt;2</formula>
    </cfRule>
    <cfRule type="expression" dxfId="590" priority="29" stopIfTrue="1">
      <formula>$C$39&lt;3</formula>
    </cfRule>
  </conditionalFormatting>
  <conditionalFormatting sqref="O67:O68">
    <cfRule type="expression" dxfId="589" priority="17" stopIfTrue="1">
      <formula>$C$38&gt;4</formula>
    </cfRule>
    <cfRule type="expression" dxfId="588"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3AF0-472F-4A1F-B113-07F753C3E7D1}">
  <sheetPr codeName="Hoja7">
    <pageSetUpPr fitToPage="1"/>
  </sheetPr>
  <dimension ref="A1:O110"/>
  <sheetViews>
    <sheetView zoomScale="120" zoomScaleNormal="120" workbookViewId="0">
      <pane ySplit="14" topLeftCell="A15" activePane="bottomLeft" state="frozen"/>
      <selection activeCell="A14" sqref="A14"/>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245" t="s">
        <v>136</v>
      </c>
      <c r="B13" s="246"/>
      <c r="C13" s="246"/>
      <c r="D13" s="246"/>
      <c r="E13" s="246"/>
      <c r="F13" s="246"/>
      <c r="G13" s="246"/>
      <c r="H13" s="246"/>
      <c r="I13" s="247"/>
      <c r="J13" s="247"/>
      <c r="K13" s="247"/>
      <c r="L13" s="247"/>
      <c r="M13" s="248"/>
    </row>
    <row r="14" spans="1:15" s="161" customFormat="1" ht="13.8" thickBot="1" x14ac:dyDescent="0.3">
      <c r="A14" s="249" t="s">
        <v>0</v>
      </c>
      <c r="B14" s="250" t="s">
        <v>140</v>
      </c>
      <c r="C14" s="233" t="s">
        <v>1</v>
      </c>
      <c r="D14" s="233" t="s">
        <v>4</v>
      </c>
      <c r="E14" s="233" t="s">
        <v>4</v>
      </c>
      <c r="F14" s="233" t="s">
        <v>18</v>
      </c>
      <c r="G14" s="233" t="s">
        <v>5</v>
      </c>
      <c r="H14" s="233" t="s">
        <v>5</v>
      </c>
      <c r="I14" s="166" t="s">
        <v>143</v>
      </c>
      <c r="J14" s="166" t="s">
        <v>28</v>
      </c>
      <c r="K14" s="166" t="s">
        <v>29</v>
      </c>
      <c r="L14" s="166" t="s">
        <v>42</v>
      </c>
      <c r="M14" s="167"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191">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196">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196">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196">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196">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196">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196">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196">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196">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196">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196">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196">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196">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196">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196">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196">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196">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196">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196">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196">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196">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196">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196">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196">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196">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196">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196">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196">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196">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196">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196">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196">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196">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196">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196">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196">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196">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196">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196">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196">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196">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196">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196">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196">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196">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196">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196">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196">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196">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196">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196">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196">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196">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196">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196">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196">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196">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196">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196">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196">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0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mU4YAWAewi8oehq9/uV1+R6k0dBuniG2J6dg8/AT4vS7htBSSEJjy5OdD9HRc7Ym/ukZO1p74jjSX4LocdzquA==" saltValue="sM4+yJyWyVRqpPeoaND3KA==" spinCount="100000" sheet="1" objects="1" scenarios="1"/>
  <mergeCells count="5">
    <mergeCell ref="K7:M7"/>
    <mergeCell ref="H8:J9"/>
    <mergeCell ref="K8:L8"/>
    <mergeCell ref="K9:L9"/>
    <mergeCell ref="A110:M110"/>
  </mergeCells>
  <conditionalFormatting sqref="B89:J90">
    <cfRule type="containsErrors" dxfId="587" priority="5">
      <formula>ISERROR(B89)</formula>
    </cfRule>
  </conditionalFormatting>
  <conditionalFormatting sqref="B91:J91">
    <cfRule type="containsErrors" dxfId="586" priority="3">
      <formula>ISERROR(B91)</formula>
    </cfRule>
  </conditionalFormatting>
  <conditionalFormatting sqref="B95:J96">
    <cfRule type="containsErrors" dxfId="585" priority="4">
      <formula>ISERROR(B95)</formula>
    </cfRule>
  </conditionalFormatting>
  <conditionalFormatting sqref="B97:J97">
    <cfRule type="containsErrors" dxfId="584" priority="1">
      <formula>ISERROR(B97)</formula>
    </cfRule>
  </conditionalFormatting>
  <conditionalFormatting sqref="C106:C107">
    <cfRule type="cellIs" dxfId="583" priority="6" stopIfTrue="1" operator="equal">
      <formula>"FAIL"</formula>
    </cfRule>
  </conditionalFormatting>
  <conditionalFormatting sqref="K15:K75">
    <cfRule type="cellIs" dxfId="582" priority="10" operator="equal">
      <formula>0</formula>
    </cfRule>
  </conditionalFormatting>
  <conditionalFormatting sqref="M8:M9">
    <cfRule type="cellIs" dxfId="581" priority="24" stopIfTrue="1" operator="equal">
      <formula>"FAIL"</formula>
    </cfRule>
  </conditionalFormatting>
  <conditionalFormatting sqref="O34:O35">
    <cfRule type="expression" dxfId="580" priority="11" stopIfTrue="1">
      <formula>$C$39&gt;2</formula>
    </cfRule>
    <cfRule type="expression" dxfId="579" priority="12" stopIfTrue="1">
      <formula>$C$39&lt;3</formula>
    </cfRule>
  </conditionalFormatting>
  <conditionalFormatting sqref="O36:O37">
    <cfRule type="expression" dxfId="578" priority="26" stopIfTrue="1">
      <formula>$C$38&gt;4</formula>
    </cfRule>
    <cfRule type="expression" dxfId="577" priority="27" stopIfTrue="1">
      <formula>$C$38&lt;5</formula>
    </cfRule>
  </conditionalFormatting>
  <conditionalFormatting sqref="O38:O43">
    <cfRule type="expression" dxfId="576" priority="13" stopIfTrue="1">
      <formula>$C$39&gt;2</formula>
    </cfRule>
    <cfRule type="expression" dxfId="575" priority="14" stopIfTrue="1">
      <formula>$C$39&lt;3</formula>
    </cfRule>
  </conditionalFormatting>
  <conditionalFormatting sqref="O54">
    <cfRule type="expression" dxfId="574" priority="15" stopIfTrue="1">
      <formula>$C$39&gt;2</formula>
    </cfRule>
    <cfRule type="expression" dxfId="573" priority="16" stopIfTrue="1">
      <formula>$C$39&lt;3</formula>
    </cfRule>
  </conditionalFormatting>
  <conditionalFormatting sqref="O56">
    <cfRule type="expression" dxfId="572" priority="8" stopIfTrue="1">
      <formula>$C$39&gt;2</formula>
    </cfRule>
    <cfRule type="expression" dxfId="571" priority="9" stopIfTrue="1">
      <formula>$C$39&lt;3</formula>
    </cfRule>
  </conditionalFormatting>
  <conditionalFormatting sqref="O58:O64">
    <cfRule type="expression" dxfId="570" priority="28" stopIfTrue="1">
      <formula>$C$39&gt;2</formula>
    </cfRule>
    <cfRule type="expression" dxfId="569" priority="29" stopIfTrue="1">
      <formula>$C$39&lt;3</formula>
    </cfRule>
  </conditionalFormatting>
  <conditionalFormatting sqref="O67:O68">
    <cfRule type="expression" dxfId="568" priority="17" stopIfTrue="1">
      <formula>$C$38&gt;4</formula>
    </cfRule>
    <cfRule type="expression" dxfId="567"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172D0-23A3-48D4-863E-79172C2CE323}">
  <sheetPr codeName="Hoja8">
    <pageSetUpPr fitToPage="1"/>
  </sheetPr>
  <dimension ref="A1:O110"/>
  <sheetViews>
    <sheetView zoomScale="120" zoomScaleNormal="120" workbookViewId="0">
      <pane ySplit="14" topLeftCell="A15" activePane="bottomLeft" state="frozen"/>
      <selection activeCell="A14" sqref="A14"/>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245" t="s">
        <v>137</v>
      </c>
      <c r="B13" s="246"/>
      <c r="C13" s="246"/>
      <c r="D13" s="246"/>
      <c r="E13" s="246"/>
      <c r="F13" s="246"/>
      <c r="G13" s="246"/>
      <c r="H13" s="246"/>
      <c r="I13" s="247"/>
      <c r="J13" s="247"/>
      <c r="K13" s="247"/>
      <c r="L13" s="247"/>
      <c r="M13" s="248"/>
    </row>
    <row r="14" spans="1:15" s="161" customFormat="1" ht="13.8" thickBot="1" x14ac:dyDescent="0.3">
      <c r="A14" s="249" t="s">
        <v>0</v>
      </c>
      <c r="B14" s="250" t="s">
        <v>140</v>
      </c>
      <c r="C14" s="233" t="s">
        <v>1</v>
      </c>
      <c r="D14" s="233" t="s">
        <v>4</v>
      </c>
      <c r="E14" s="233" t="s">
        <v>4</v>
      </c>
      <c r="F14" s="233" t="s">
        <v>18</v>
      </c>
      <c r="G14" s="233" t="s">
        <v>5</v>
      </c>
      <c r="H14" s="233" t="s">
        <v>5</v>
      </c>
      <c r="I14" s="166" t="s">
        <v>143</v>
      </c>
      <c r="J14" s="166" t="s">
        <v>28</v>
      </c>
      <c r="K14" s="166" t="s">
        <v>29</v>
      </c>
      <c r="L14" s="166" t="s">
        <v>42</v>
      </c>
      <c r="M14" s="167" t="s">
        <v>43</v>
      </c>
    </row>
    <row r="15" spans="1:15" ht="26.4" x14ac:dyDescent="0.25">
      <c r="A15" s="168" t="str">
        <f>'[1]SC_Loop 1'!A15</f>
        <v>DOD-220A</v>
      </c>
      <c r="B15" s="189" t="str">
        <f>'[1]SC_Loop 1'!B15</f>
        <v>Addressable smoke detector</v>
      </c>
      <c r="C15" s="190"/>
      <c r="D15" s="234">
        <f>'[1]SC_Loop 1'!D15</f>
        <v>1.272E-4</v>
      </c>
      <c r="E15" s="191">
        <f>C15*D15</f>
        <v>0</v>
      </c>
      <c r="F15" s="235">
        <f>IF(C15&gt;10,10,C15)</f>
        <v>0</v>
      </c>
      <c r="G15" s="236">
        <f>'[1]SC_Loop 1'!G15</f>
        <v>3.6099999999999999E-3</v>
      </c>
      <c r="H15" s="191">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196">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196">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196">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196">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196">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196">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196">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196">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196">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196">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196">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196">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196">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196">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196">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196">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196">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196">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196">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196">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196">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196">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196">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196">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196">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196">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196">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196">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196">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196">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196">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196">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196">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196">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196">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196">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196">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196">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196">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196">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196">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196">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196">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196">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196">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196">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196">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196">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196">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196">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196">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196">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196">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196">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196">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196">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196">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196">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196">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5">
        <f>'[1]SC_Loop 1'!G75</f>
        <v>1.8600000000000001E-3</v>
      </c>
      <c r="H75" s="20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pblggAXOURssi0OiRJs7xJTPYpZ85+ecxJsRTJn821jGeevYr6Eus2Cf6xhCREGy7p4YRWVQv9Rqfk3GSdkpQw==" saltValue="JqUATnDLeeYgkEX79nIvNw==" spinCount="100000" sheet="1" objects="1" scenarios="1"/>
  <mergeCells count="5">
    <mergeCell ref="K7:M7"/>
    <mergeCell ref="H8:J9"/>
    <mergeCell ref="K8:L8"/>
    <mergeCell ref="K9:L9"/>
    <mergeCell ref="A110:M110"/>
  </mergeCells>
  <conditionalFormatting sqref="B89:J90">
    <cfRule type="containsErrors" dxfId="566" priority="5">
      <formula>ISERROR(B89)</formula>
    </cfRule>
  </conditionalFormatting>
  <conditionalFormatting sqref="B91:J91">
    <cfRule type="containsErrors" dxfId="565" priority="3">
      <formula>ISERROR(B91)</formula>
    </cfRule>
  </conditionalFormatting>
  <conditionalFormatting sqref="B95:J96">
    <cfRule type="containsErrors" dxfId="564" priority="4">
      <formula>ISERROR(B95)</formula>
    </cfRule>
  </conditionalFormatting>
  <conditionalFormatting sqref="B97:J97">
    <cfRule type="containsErrors" dxfId="563" priority="1">
      <formula>ISERROR(B97)</formula>
    </cfRule>
  </conditionalFormatting>
  <conditionalFormatting sqref="C106:C107">
    <cfRule type="cellIs" dxfId="562" priority="6" stopIfTrue="1" operator="equal">
      <formula>"FAIL"</formula>
    </cfRule>
  </conditionalFormatting>
  <conditionalFormatting sqref="K15:K75">
    <cfRule type="cellIs" dxfId="561" priority="10" operator="equal">
      <formula>0</formula>
    </cfRule>
  </conditionalFormatting>
  <conditionalFormatting sqref="M8:M9">
    <cfRule type="cellIs" dxfId="560" priority="24" stopIfTrue="1" operator="equal">
      <formula>"FAIL"</formula>
    </cfRule>
  </conditionalFormatting>
  <conditionalFormatting sqref="O34:O35">
    <cfRule type="expression" dxfId="559" priority="11" stopIfTrue="1">
      <formula>$C$39&gt;2</formula>
    </cfRule>
    <cfRule type="expression" dxfId="558" priority="12" stopIfTrue="1">
      <formula>$C$39&lt;3</formula>
    </cfRule>
  </conditionalFormatting>
  <conditionalFormatting sqref="O36:O37">
    <cfRule type="expression" dxfId="557" priority="26" stopIfTrue="1">
      <formula>$C$38&gt;4</formula>
    </cfRule>
    <cfRule type="expression" dxfId="556" priority="27" stopIfTrue="1">
      <formula>$C$38&lt;5</formula>
    </cfRule>
  </conditionalFormatting>
  <conditionalFormatting sqref="O38:O43">
    <cfRule type="expression" dxfId="555" priority="13" stopIfTrue="1">
      <formula>$C$39&gt;2</formula>
    </cfRule>
    <cfRule type="expression" dxfId="554" priority="14" stopIfTrue="1">
      <formula>$C$39&lt;3</formula>
    </cfRule>
  </conditionalFormatting>
  <conditionalFormatting sqref="O54">
    <cfRule type="expression" dxfId="553" priority="15" stopIfTrue="1">
      <formula>$C$39&gt;2</formula>
    </cfRule>
    <cfRule type="expression" dxfId="552" priority="16" stopIfTrue="1">
      <formula>$C$39&lt;3</formula>
    </cfRule>
  </conditionalFormatting>
  <conditionalFormatting sqref="O56">
    <cfRule type="expression" dxfId="551" priority="8" stopIfTrue="1">
      <formula>$C$39&gt;2</formula>
    </cfRule>
    <cfRule type="expression" dxfId="550" priority="9" stopIfTrue="1">
      <formula>$C$39&lt;3</formula>
    </cfRule>
  </conditionalFormatting>
  <conditionalFormatting sqref="O58:O64">
    <cfRule type="expression" dxfId="549" priority="28" stopIfTrue="1">
      <formula>$C$39&gt;2</formula>
    </cfRule>
    <cfRule type="expression" dxfId="548" priority="29" stopIfTrue="1">
      <formula>$C$39&lt;3</formula>
    </cfRule>
  </conditionalFormatting>
  <conditionalFormatting sqref="O67:O68">
    <cfRule type="expression" dxfId="547" priority="17" stopIfTrue="1">
      <formula>$C$38&gt;4</formula>
    </cfRule>
    <cfRule type="expression" dxfId="546"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C5D3F-1E94-4336-9C95-BA726798DB20}">
  <sheetPr codeName="Hoja9">
    <pageSetUpPr fitToPage="1"/>
  </sheetPr>
  <dimension ref="A1:O110"/>
  <sheetViews>
    <sheetView zoomScale="120" zoomScaleNormal="120" workbookViewId="0">
      <pane ySplit="14" topLeftCell="A15" activePane="bottomLeft" state="frozen"/>
      <selection activeCell="A14" sqref="A14"/>
      <selection pane="bottomLeft" activeCell="C15" sqref="C15"/>
    </sheetView>
  </sheetViews>
  <sheetFormatPr baseColWidth="10" defaultRowHeight="13.2" x14ac:dyDescent="0.25"/>
  <cols>
    <col min="1" max="1" width="31" style="153" customWidth="1"/>
    <col min="2" max="2" width="18.88671875" style="153" customWidth="1"/>
    <col min="3" max="3" width="10.6640625" style="153" customWidth="1"/>
    <col min="4" max="4" width="11.109375" style="153" hidden="1" customWidth="1"/>
    <col min="5" max="5" width="12.77734375" style="153" bestFit="1" customWidth="1"/>
    <col min="6" max="7" width="10.6640625" style="153" hidden="1" customWidth="1"/>
    <col min="8" max="8" width="11.5546875" style="153" bestFit="1" customWidth="1"/>
    <col min="9" max="9" width="12.109375" style="153" bestFit="1" customWidth="1"/>
    <col min="10" max="10" width="5.5546875" style="153" bestFit="1" customWidth="1"/>
    <col min="11" max="11" width="7" style="153" customWidth="1"/>
    <col min="12" max="12" width="6.44140625" style="153" customWidth="1"/>
    <col min="13" max="13" width="7.21875" style="153" customWidth="1"/>
    <col min="14" max="14" width="11.5546875" style="153"/>
    <col min="15" max="17" width="11.5546875" style="153" customWidth="1"/>
    <col min="18" max="16384" width="11.5546875" style="153"/>
  </cols>
  <sheetData>
    <row r="1" spans="1:15" x14ac:dyDescent="0.25">
      <c r="I1" s="154"/>
      <c r="J1" s="155"/>
      <c r="K1" s="155"/>
      <c r="L1" s="155"/>
    </row>
    <row r="2" spans="1:15" x14ac:dyDescent="0.25">
      <c r="I2" s="154"/>
      <c r="J2" s="155"/>
      <c r="K2" s="155"/>
      <c r="L2" s="155"/>
    </row>
    <row r="3" spans="1:15" ht="14.4" x14ac:dyDescent="0.3">
      <c r="A3" s="156"/>
      <c r="B3" s="156"/>
      <c r="I3" s="154"/>
      <c r="J3" s="155"/>
      <c r="K3" s="155"/>
      <c r="L3" s="155"/>
    </row>
    <row r="4" spans="1:15" ht="14.4" x14ac:dyDescent="0.3">
      <c r="A4" s="156"/>
      <c r="B4" s="156"/>
      <c r="I4" s="154"/>
      <c r="J4" s="155"/>
      <c r="K4" s="155"/>
      <c r="L4" s="155"/>
    </row>
    <row r="5" spans="1:15" s="161" customFormat="1" ht="13.8" thickBot="1" x14ac:dyDescent="0.3">
      <c r="A5" s="157" t="str">
        <f>'[1]System Calculation'!A7</f>
        <v>SYSTEM CALCULATOR DETNOV CAD-150 EXCEL TOOL</v>
      </c>
      <c r="B5" s="157"/>
      <c r="C5" s="157"/>
      <c r="D5" s="157"/>
      <c r="E5" s="157"/>
      <c r="F5" s="157"/>
      <c r="G5" s="157"/>
      <c r="H5" s="157"/>
      <c r="I5" s="158"/>
      <c r="J5" s="159"/>
      <c r="K5" s="159"/>
      <c r="L5" s="159"/>
      <c r="M5" s="160" t="str">
        <f>'System Calculation'!K7</f>
        <v>SC 408 en 2020 d</v>
      </c>
    </row>
    <row r="6" spans="1:15" s="161" customFormat="1" ht="13.8" thickBot="1" x14ac:dyDescent="0.3">
      <c r="I6" s="162"/>
      <c r="J6" s="163"/>
      <c r="K6" s="163"/>
      <c r="L6" s="163"/>
      <c r="M6" s="164"/>
    </row>
    <row r="7" spans="1:15" s="161" customFormat="1" ht="13.8" thickBot="1" x14ac:dyDescent="0.3">
      <c r="A7" s="165" t="s">
        <v>97</v>
      </c>
      <c r="B7" s="166"/>
      <c r="C7" s="167"/>
      <c r="I7" s="162"/>
      <c r="K7" s="263" t="s">
        <v>156</v>
      </c>
      <c r="L7" s="264"/>
      <c r="M7" s="265"/>
      <c r="N7" s="164"/>
    </row>
    <row r="8" spans="1:15" s="161" customFormat="1" ht="13.8" thickBot="1" x14ac:dyDescent="0.3">
      <c r="A8" s="168" t="s">
        <v>128</v>
      </c>
      <c r="B8" s="169">
        <v>1.5</v>
      </c>
      <c r="C8" s="170">
        <f>VLOOKUP($B$8,[1]Datos!$F$16:$G$21,2,FALSE)</f>
        <v>16</v>
      </c>
      <c r="D8" s="171"/>
      <c r="E8" s="171"/>
      <c r="H8" s="271" t="str">
        <f>IF(B9&gt;3500,"Error: The Maximum Lenght in the Line is 3500 m","")</f>
        <v/>
      </c>
      <c r="I8" s="271"/>
      <c r="J8" s="272"/>
      <c r="K8" s="263" t="s">
        <v>157</v>
      </c>
      <c r="L8" s="265"/>
      <c r="M8" s="172" t="str">
        <f>IF($B$84&gt;0.4,"FAIL",IF($B$104&gt;=$B$84,"OK","FAIL"))</f>
        <v>OK</v>
      </c>
      <c r="O8" s="173" t="str">
        <f>IF($B$84&gt;0.4,"Error: The loop current is greater than the maximum allowed current",IF($C$104&lt;$C$84,"Error: The loop current is greater than the maximum allowed current",""))</f>
        <v/>
      </c>
    </row>
    <row r="9" spans="1:15" s="161" customFormat="1" ht="13.8" thickBot="1" x14ac:dyDescent="0.3">
      <c r="A9" s="174" t="s">
        <v>129</v>
      </c>
      <c r="B9" s="175">
        <v>1000</v>
      </c>
      <c r="C9" s="176" t="s">
        <v>184</v>
      </c>
      <c r="D9" s="153"/>
      <c r="E9" s="153"/>
      <c r="H9" s="271"/>
      <c r="I9" s="271"/>
      <c r="J9" s="272"/>
      <c r="K9" s="268" t="s">
        <v>158</v>
      </c>
      <c r="L9" s="269"/>
      <c r="M9" s="177" t="str">
        <f>IF($M$76&lt;=250,"OK","FAIL")</f>
        <v>OK</v>
      </c>
      <c r="O9" s="173" t="str">
        <f>IF($M$76&gt;250,"Error: The loop does not support more than 250 addresses","")</f>
        <v/>
      </c>
    </row>
    <row r="10" spans="1:15" s="161" customFormat="1" x14ac:dyDescent="0.25">
      <c r="A10" s="178" t="s">
        <v>185</v>
      </c>
      <c r="B10" s="178"/>
      <c r="I10" s="162"/>
      <c r="J10" s="163"/>
      <c r="K10" s="163"/>
      <c r="L10" s="163"/>
      <c r="M10" s="164"/>
    </row>
    <row r="11" spans="1:15" s="161" customFormat="1" x14ac:dyDescent="0.25">
      <c r="A11" s="178"/>
      <c r="B11" s="178"/>
      <c r="I11" s="162"/>
      <c r="J11" s="163"/>
      <c r="K11" s="163"/>
      <c r="L11" s="163"/>
      <c r="M11" s="164"/>
    </row>
    <row r="12" spans="1:15" ht="13.8" thickBot="1" x14ac:dyDescent="0.3">
      <c r="C12" s="179" t="s">
        <v>145</v>
      </c>
      <c r="D12" s="179"/>
    </row>
    <row r="13" spans="1:15" ht="13.8" thickBot="1" x14ac:dyDescent="0.3">
      <c r="A13" s="180" t="s">
        <v>138</v>
      </c>
      <c r="B13" s="181"/>
      <c r="C13" s="181"/>
      <c r="D13" s="181"/>
      <c r="E13" s="181"/>
      <c r="F13" s="181"/>
      <c r="G13" s="181"/>
      <c r="H13" s="181"/>
      <c r="I13" s="182"/>
      <c r="J13" s="182"/>
      <c r="K13" s="182"/>
      <c r="L13" s="182"/>
      <c r="M13" s="183"/>
    </row>
    <row r="14" spans="1:15" s="161" customFormat="1" ht="13.8" thickBot="1" x14ac:dyDescent="0.3">
      <c r="A14" s="249" t="s">
        <v>0</v>
      </c>
      <c r="B14" s="250" t="s">
        <v>140</v>
      </c>
      <c r="C14" s="233" t="s">
        <v>1</v>
      </c>
      <c r="D14" s="233" t="s">
        <v>4</v>
      </c>
      <c r="E14" s="233" t="s">
        <v>4</v>
      </c>
      <c r="F14" s="233" t="s">
        <v>18</v>
      </c>
      <c r="G14" s="233" t="s">
        <v>5</v>
      </c>
      <c r="H14" s="233" t="s">
        <v>5</v>
      </c>
      <c r="I14" s="166" t="s">
        <v>143</v>
      </c>
      <c r="J14" s="166" t="s">
        <v>28</v>
      </c>
      <c r="K14" s="166" t="s">
        <v>29</v>
      </c>
      <c r="L14" s="166" t="s">
        <v>42</v>
      </c>
      <c r="M14" s="167" t="s">
        <v>43</v>
      </c>
    </row>
    <row r="15" spans="1:15" ht="26.4" x14ac:dyDescent="0.25">
      <c r="A15" s="168" t="str">
        <f>'[1]SC_Loop 1'!A15</f>
        <v>DOD-220A</v>
      </c>
      <c r="B15" s="189" t="str">
        <f>'[1]SC_Loop 1'!B15</f>
        <v>Addressable smoke detector</v>
      </c>
      <c r="C15" s="190"/>
      <c r="D15" s="251">
        <f>'[1]SC_Loop 1'!D15</f>
        <v>1.272E-4</v>
      </c>
      <c r="E15" s="191">
        <f>C15*D15</f>
        <v>0</v>
      </c>
      <c r="F15" s="235">
        <f>IF(C15&gt;10,10,C15)</f>
        <v>0</v>
      </c>
      <c r="G15" s="236">
        <f>'[1]SC_Loop 1'!G15</f>
        <v>3.6099999999999999E-3</v>
      </c>
      <c r="H15" s="191">
        <f>F15*G15</f>
        <v>0</v>
      </c>
      <c r="I15" s="192"/>
      <c r="J15" s="192" t="str">
        <f t="shared" ref="J15:J27" si="0">IF(C15&lt;&gt;0,C15," ")</f>
        <v xml:space="preserve"> </v>
      </c>
      <c r="K15" s="192"/>
      <c r="L15" s="192"/>
      <c r="M15" s="193" t="str">
        <f>IF(J15&lt;&gt;0,J15," ")</f>
        <v xml:space="preserve"> </v>
      </c>
    </row>
    <row r="16" spans="1:15" ht="26.4" x14ac:dyDescent="0.25">
      <c r="A16" s="168" t="str">
        <f>'[1]SC_Loop 1'!A16</f>
        <v>DOD-220A-I</v>
      </c>
      <c r="B16" s="189" t="str">
        <f>'[1]SC_Loop 1'!B16</f>
        <v>Addressable smoke detector with isolator</v>
      </c>
      <c r="C16" s="190"/>
      <c r="D16" s="195">
        <f>'[1]SC_Loop 1'!D16</f>
        <v>1.9580000000000002E-4</v>
      </c>
      <c r="E16" s="196">
        <f>C16*D16</f>
        <v>0</v>
      </c>
      <c r="F16" s="235">
        <f t="shared" ref="F16:F22" si="1">IF(C16&gt;10,10,C16)</f>
        <v>0</v>
      </c>
      <c r="G16" s="195">
        <f>'[1]SC_Loop 1'!G16</f>
        <v>3.7400000000000003E-3</v>
      </c>
      <c r="H16" s="196">
        <f>F16*G16</f>
        <v>0</v>
      </c>
      <c r="I16" s="197"/>
      <c r="J16" s="197" t="str">
        <f t="shared" si="0"/>
        <v xml:space="preserve"> </v>
      </c>
      <c r="K16" s="197"/>
      <c r="L16" s="197"/>
      <c r="M16" s="198" t="str">
        <f>IF(J16&lt;&gt;0,J16," ")</f>
        <v xml:space="preserve"> </v>
      </c>
    </row>
    <row r="17" spans="1:13" ht="26.4" x14ac:dyDescent="0.25">
      <c r="A17" s="168" t="str">
        <f>'[1]SC_Loop 1'!A17</f>
        <v>DOTD-230A</v>
      </c>
      <c r="B17" s="189" t="str">
        <f>'[1]SC_Loop 1'!B17</f>
        <v>Addressable smoke and heat detector</v>
      </c>
      <c r="C17" s="190"/>
      <c r="D17" s="195">
        <f>'[1]SC_Loop 1'!D17</f>
        <v>1.416E-4</v>
      </c>
      <c r="E17" s="196">
        <f t="shared" ref="E17:E75" si="2">C17*D17</f>
        <v>0</v>
      </c>
      <c r="F17" s="235">
        <f t="shared" si="1"/>
        <v>0</v>
      </c>
      <c r="G17" s="195">
        <f>'[1]SC_Loop 1'!G17</f>
        <v>3.6000000000000003E-3</v>
      </c>
      <c r="H17" s="196">
        <f t="shared" ref="H17:H75" si="3">F17*G17</f>
        <v>0</v>
      </c>
      <c r="I17" s="197"/>
      <c r="J17" s="197" t="str">
        <f t="shared" si="0"/>
        <v xml:space="preserve"> </v>
      </c>
      <c r="K17" s="197"/>
      <c r="L17" s="197"/>
      <c r="M17" s="198" t="str">
        <f t="shared" ref="M17:M70" si="4">IF(J17&lt;&gt;0,J17," ")</f>
        <v xml:space="preserve"> </v>
      </c>
    </row>
    <row r="18" spans="1:13" ht="39.6" x14ac:dyDescent="0.25">
      <c r="A18" s="168" t="str">
        <f>'[1]SC_Loop 1'!A18</f>
        <v>DOTD-230A-I</v>
      </c>
      <c r="B18" s="189" t="str">
        <f>'[1]SC_Loop 1'!B18</f>
        <v>Addressable smoke and heat detector with isolator</v>
      </c>
      <c r="C18" s="190"/>
      <c r="D18" s="195">
        <f>'[1]SC_Loop 1'!D18</f>
        <v>2.1239999999999999E-4</v>
      </c>
      <c r="E18" s="196">
        <f t="shared" si="2"/>
        <v>0</v>
      </c>
      <c r="F18" s="235">
        <f t="shared" si="1"/>
        <v>0</v>
      </c>
      <c r="G18" s="195">
        <f>'[1]SC_Loop 1'!G18</f>
        <v>3.7400000000000003E-3</v>
      </c>
      <c r="H18" s="196">
        <f t="shared" si="3"/>
        <v>0</v>
      </c>
      <c r="I18" s="197"/>
      <c r="J18" s="197" t="str">
        <f t="shared" si="0"/>
        <v xml:space="preserve"> </v>
      </c>
      <c r="K18" s="197"/>
      <c r="L18" s="197"/>
      <c r="M18" s="198" t="str">
        <f t="shared" si="4"/>
        <v xml:space="preserve"> </v>
      </c>
    </row>
    <row r="19" spans="1:13" ht="26.4" x14ac:dyDescent="0.25">
      <c r="A19" s="168" t="str">
        <f>'[1]SC_Loop 1'!A19</f>
        <v>DTD-210A</v>
      </c>
      <c r="B19" s="189" t="str">
        <f>'[1]SC_Loop 1'!B19</f>
        <v>Addressable heat detector</v>
      </c>
      <c r="C19" s="190"/>
      <c r="D19" s="195">
        <f>'[1]SC_Loop 1'!D19</f>
        <v>1.2219999999999999E-4</v>
      </c>
      <c r="E19" s="196">
        <f t="shared" si="2"/>
        <v>0</v>
      </c>
      <c r="F19" s="235">
        <f t="shared" si="1"/>
        <v>0</v>
      </c>
      <c r="G19" s="195">
        <f>'[1]SC_Loop 1'!G19</f>
        <v>3.64E-3</v>
      </c>
      <c r="H19" s="196">
        <f t="shared" si="3"/>
        <v>0</v>
      </c>
      <c r="I19" s="197"/>
      <c r="J19" s="197" t="str">
        <f t="shared" si="0"/>
        <v xml:space="preserve"> </v>
      </c>
      <c r="K19" s="197"/>
      <c r="L19" s="197"/>
      <c r="M19" s="198" t="str">
        <f t="shared" si="4"/>
        <v xml:space="preserve"> </v>
      </c>
    </row>
    <row r="20" spans="1:13" ht="26.4" x14ac:dyDescent="0.25">
      <c r="A20" s="168" t="str">
        <f>'[1]SC_Loop 1'!A20</f>
        <v>DTD-210A-I</v>
      </c>
      <c r="B20" s="189" t="str">
        <f>'[1]SC_Loop 1'!B20</f>
        <v>Addressable heat detector with isolator</v>
      </c>
      <c r="C20" s="190"/>
      <c r="D20" s="195">
        <f>'[1]SC_Loop 1'!D20</f>
        <v>1.9239999999999999E-4</v>
      </c>
      <c r="E20" s="196">
        <f t="shared" si="2"/>
        <v>0</v>
      </c>
      <c r="F20" s="235">
        <f t="shared" si="1"/>
        <v>0</v>
      </c>
      <c r="G20" s="195">
        <f>'[1]SC_Loop 1'!G20</f>
        <v>3.7599999999999999E-3</v>
      </c>
      <c r="H20" s="196">
        <f t="shared" si="3"/>
        <v>0</v>
      </c>
      <c r="I20" s="197"/>
      <c r="J20" s="197" t="str">
        <f t="shared" si="0"/>
        <v xml:space="preserve"> </v>
      </c>
      <c r="K20" s="197"/>
      <c r="L20" s="197"/>
      <c r="M20" s="198" t="str">
        <f t="shared" si="4"/>
        <v xml:space="preserve"> </v>
      </c>
    </row>
    <row r="21" spans="1:13" ht="26.4" x14ac:dyDescent="0.25">
      <c r="A21" s="168" t="str">
        <f>'[1]SC_Loop 1'!A21</f>
        <v>DTD-215A</v>
      </c>
      <c r="B21" s="189" t="str">
        <f>'[1]SC_Loop 1'!B21</f>
        <v>Addressable high temperature detector</v>
      </c>
      <c r="C21" s="190"/>
      <c r="D21" s="195">
        <f>'[1]SC_Loop 1'!D21</f>
        <v>1.3369999999999997E-4</v>
      </c>
      <c r="E21" s="196">
        <f t="shared" si="2"/>
        <v>0</v>
      </c>
      <c r="F21" s="235">
        <f t="shared" si="1"/>
        <v>0</v>
      </c>
      <c r="G21" s="195">
        <f>'[1]SC_Loop 1'!G21</f>
        <v>3.7799999999999999E-3</v>
      </c>
      <c r="H21" s="196">
        <f t="shared" si="3"/>
        <v>0</v>
      </c>
      <c r="I21" s="197"/>
      <c r="J21" s="197" t="str">
        <f t="shared" si="0"/>
        <v xml:space="preserve"> </v>
      </c>
      <c r="K21" s="197"/>
      <c r="L21" s="197"/>
      <c r="M21" s="198" t="str">
        <f t="shared" si="4"/>
        <v xml:space="preserve"> </v>
      </c>
    </row>
    <row r="22" spans="1:13" ht="39.6" x14ac:dyDescent="0.25">
      <c r="A22" s="168" t="str">
        <f>'[1]SC_Loop 1'!A22</f>
        <v>DTD-215A-I</v>
      </c>
      <c r="B22" s="189" t="str">
        <f>'[1]SC_Loop 1'!B22</f>
        <v>Addressable high temperature detector with isolator</v>
      </c>
      <c r="C22" s="190"/>
      <c r="D22" s="195">
        <f>'[1]SC_Loop 1'!D22</f>
        <v>2.0349999999999999E-4</v>
      </c>
      <c r="E22" s="196">
        <f t="shared" si="2"/>
        <v>0</v>
      </c>
      <c r="F22" s="235">
        <f t="shared" si="1"/>
        <v>0</v>
      </c>
      <c r="G22" s="195">
        <f>'[1]SC_Loop 1'!G22</f>
        <v>3.7699999999999999E-3</v>
      </c>
      <c r="H22" s="196">
        <f t="shared" si="3"/>
        <v>0</v>
      </c>
      <c r="I22" s="197"/>
      <c r="J22" s="197" t="str">
        <f t="shared" si="0"/>
        <v xml:space="preserve"> </v>
      </c>
      <c r="K22" s="197"/>
      <c r="L22" s="197"/>
      <c r="M22" s="198" t="str">
        <f t="shared" si="4"/>
        <v xml:space="preserve"> </v>
      </c>
    </row>
    <row r="23" spans="1:13" ht="26.4" x14ac:dyDescent="0.25">
      <c r="A23" s="168" t="str">
        <f>'[1]SC_Loop 1'!A23</f>
        <v>DGD-600</v>
      </c>
      <c r="B23" s="189" t="str">
        <f>'[1]SC_Loop 1'!B23</f>
        <v>Stand-alone natural gas detector (24V)</v>
      </c>
      <c r="C23" s="190"/>
      <c r="D23" s="195">
        <f>'[1]SC_Loop 1'!D23</f>
        <v>2.1800000000000001E-3</v>
      </c>
      <c r="E23" s="196">
        <f t="shared" si="2"/>
        <v>0</v>
      </c>
      <c r="F23" s="235">
        <f>IF(C23&gt;10,10,C23)</f>
        <v>0</v>
      </c>
      <c r="G23" s="195">
        <f>'[1]SC_Loop 1'!G23</f>
        <v>2.2200000000000002E-3</v>
      </c>
      <c r="H23" s="196">
        <f t="shared" si="3"/>
        <v>0</v>
      </c>
      <c r="I23" s="197"/>
      <c r="J23" s="197" t="str">
        <f t="shared" si="0"/>
        <v xml:space="preserve"> </v>
      </c>
      <c r="K23" s="197"/>
      <c r="L23" s="197"/>
      <c r="M23" s="198" t="str">
        <f t="shared" si="4"/>
        <v xml:space="preserve"> </v>
      </c>
    </row>
    <row r="24" spans="1:13" ht="26.4" x14ac:dyDescent="0.25">
      <c r="A24" s="168" t="str">
        <f>'[1]SC_Loop 1'!A24</f>
        <v>DGD-600-AC</v>
      </c>
      <c r="B24" s="189" t="str">
        <f>'[1]SC_Loop 1'!B24</f>
        <v>Stand-alone natural gas detector (230V)</v>
      </c>
      <c r="C24" s="190"/>
      <c r="D24" s="195">
        <f>'[1]SC_Loop 1'!D24</f>
        <v>2.5999999999999999E-3</v>
      </c>
      <c r="E24" s="196">
        <f t="shared" si="2"/>
        <v>0</v>
      </c>
      <c r="F24" s="235">
        <f t="shared" ref="F24:F26" si="5">IF(C24&gt;10,10,C24)</f>
        <v>0</v>
      </c>
      <c r="G24" s="195">
        <f>'[1]SC_Loop 1'!G24</f>
        <v>3.16E-3</v>
      </c>
      <c r="H24" s="196">
        <f t="shared" si="3"/>
        <v>0</v>
      </c>
      <c r="I24" s="197"/>
      <c r="J24" s="197" t="str">
        <f t="shared" si="0"/>
        <v xml:space="preserve"> </v>
      </c>
      <c r="K24" s="197"/>
      <c r="L24" s="197"/>
      <c r="M24" s="198" t="str">
        <f t="shared" si="4"/>
        <v xml:space="preserve"> </v>
      </c>
    </row>
    <row r="25" spans="1:13" ht="26.4" x14ac:dyDescent="0.25">
      <c r="A25" s="168" t="str">
        <f>'[1]SC_Loop 1'!A25</f>
        <v>DGD-620</v>
      </c>
      <c r="B25" s="189" t="str">
        <f>'[1]SC_Loop 1'!B25</f>
        <v>Stand-alone LPG detector (24V)</v>
      </c>
      <c r="C25" s="190"/>
      <c r="D25" s="195">
        <f>'[1]SC_Loop 1'!D25</f>
        <v>2.1800000000000001E-3</v>
      </c>
      <c r="E25" s="196">
        <f t="shared" si="2"/>
        <v>0</v>
      </c>
      <c r="F25" s="235">
        <f t="shared" si="5"/>
        <v>0</v>
      </c>
      <c r="G25" s="195">
        <f>'[1]SC_Loop 1'!G25</f>
        <v>2.2200000000000002E-3</v>
      </c>
      <c r="H25" s="196">
        <f t="shared" si="3"/>
        <v>0</v>
      </c>
      <c r="I25" s="197"/>
      <c r="J25" s="197" t="str">
        <f t="shared" si="0"/>
        <v xml:space="preserve"> </v>
      </c>
      <c r="K25" s="197"/>
      <c r="L25" s="197"/>
      <c r="M25" s="198" t="str">
        <f t="shared" si="4"/>
        <v xml:space="preserve"> </v>
      </c>
    </row>
    <row r="26" spans="1:13" ht="26.4" x14ac:dyDescent="0.25">
      <c r="A26" s="168" t="str">
        <f>'[1]SC_Loop 1'!A26</f>
        <v>DGD-620-AC</v>
      </c>
      <c r="B26" s="189" t="str">
        <f>'[1]SC_Loop 1'!B26</f>
        <v>Stand-alone LPG detector (230V)</v>
      </c>
      <c r="C26" s="190"/>
      <c r="D26" s="195">
        <f>'[1]SC_Loop 1'!D26</f>
        <v>2.5999999999999999E-3</v>
      </c>
      <c r="E26" s="196">
        <f t="shared" si="2"/>
        <v>0</v>
      </c>
      <c r="F26" s="235">
        <f t="shared" si="5"/>
        <v>0</v>
      </c>
      <c r="G26" s="195">
        <f>'[1]SC_Loop 1'!G26</f>
        <v>3.16E-3</v>
      </c>
      <c r="H26" s="196">
        <f t="shared" si="3"/>
        <v>0</v>
      </c>
      <c r="I26" s="197"/>
      <c r="J26" s="197" t="str">
        <f t="shared" si="0"/>
        <v xml:space="preserve"> </v>
      </c>
      <c r="K26" s="197"/>
      <c r="L26" s="197"/>
      <c r="M26" s="198" t="str">
        <f t="shared" si="4"/>
        <v xml:space="preserve"> </v>
      </c>
    </row>
    <row r="27" spans="1:13" ht="26.4" x14ac:dyDescent="0.25">
      <c r="A27" s="168" t="str">
        <f>'[1]SC_Loop 1'!A27</f>
        <v>DBD-70A</v>
      </c>
      <c r="B27" s="189" t="str">
        <f>'[1]SC_Loop 1'!B27</f>
        <v>Addressable lineal smoke detector</v>
      </c>
      <c r="C27" s="190"/>
      <c r="D27" s="195">
        <f>'[1]SC_Loop 1'!D27</f>
        <v>3.7999999999999999E-2</v>
      </c>
      <c r="E27" s="196">
        <f t="shared" si="2"/>
        <v>0</v>
      </c>
      <c r="F27" s="239">
        <f>C27</f>
        <v>0</v>
      </c>
      <c r="G27" s="195">
        <f>'[1]SC_Loop 1'!G27</f>
        <v>3.7999999999999999E-2</v>
      </c>
      <c r="H27" s="196">
        <f t="shared" si="3"/>
        <v>0</v>
      </c>
      <c r="I27" s="197"/>
      <c r="J27" s="197" t="str">
        <f t="shared" si="0"/>
        <v xml:space="preserve"> </v>
      </c>
      <c r="K27" s="197"/>
      <c r="L27" s="197"/>
      <c r="M27" s="198" t="str">
        <f t="shared" si="4"/>
        <v xml:space="preserve"> </v>
      </c>
    </row>
    <row r="28" spans="1:13" ht="26.4" x14ac:dyDescent="0.25">
      <c r="A28" s="168" t="str">
        <f>'[1]SC_Loop 1'!A28</f>
        <v>MAD-401 &amp; MAD-401-I</v>
      </c>
      <c r="B28" s="189" t="str">
        <f>'[1]SC_Loop 1'!B28</f>
        <v>1 output addressable module</v>
      </c>
      <c r="C28" s="190"/>
      <c r="D28" s="195">
        <f>'[1]SC_Loop 1'!D28</f>
        <v>2.1680000000000001E-4</v>
      </c>
      <c r="E28" s="196">
        <f t="shared" si="2"/>
        <v>0</v>
      </c>
      <c r="F28" s="239">
        <f>C28*'System Calculation'!$J$14</f>
        <v>0</v>
      </c>
      <c r="G28" s="195">
        <f>'[1]SC_Loop 1'!G28</f>
        <v>3.0600000000000002E-3</v>
      </c>
      <c r="H28" s="196">
        <f t="shared" si="3"/>
        <v>0</v>
      </c>
      <c r="I28" s="197"/>
      <c r="J28" s="197"/>
      <c r="K28" s="197" t="str">
        <f>IF(C28&lt;&gt;0,C28," ")</f>
        <v xml:space="preserve"> </v>
      </c>
      <c r="L28" s="197"/>
      <c r="M28" s="198" t="str">
        <f>IF(K28&lt;&gt;0,K28," ")</f>
        <v xml:space="preserve"> </v>
      </c>
    </row>
    <row r="29" spans="1:13" ht="26.4" x14ac:dyDescent="0.25">
      <c r="A29" s="168" t="str">
        <f>'[1]SC_Loop 1'!A29</f>
        <v>MAD-402 &amp; MAD-402-I</v>
      </c>
      <c r="B29" s="189" t="str">
        <f>'[1]SC_Loop 1'!B29</f>
        <v>2 outputs addressable module</v>
      </c>
      <c r="C29" s="190"/>
      <c r="D29" s="195">
        <f>'[1]SC_Loop 1'!D29</f>
        <v>2.174E-4</v>
      </c>
      <c r="E29" s="196">
        <f t="shared" si="2"/>
        <v>0</v>
      </c>
      <c r="F29" s="239">
        <f>C29*'System Calculation'!$J$14</f>
        <v>0</v>
      </c>
      <c r="G29" s="195">
        <f>'[1]SC_Loop 1'!G29</f>
        <v>5.9500000000000004E-3</v>
      </c>
      <c r="H29" s="196">
        <f t="shared" si="3"/>
        <v>0</v>
      </c>
      <c r="I29" s="197"/>
      <c r="J29" s="197"/>
      <c r="K29" s="197">
        <f>IF(C29&lt;&gt;0,C29,0)</f>
        <v>0</v>
      </c>
      <c r="L29" s="197"/>
      <c r="M29" s="198" t="str">
        <f>IF(K29&lt;&gt;0,K29*2," ")</f>
        <v xml:space="preserve"> </v>
      </c>
    </row>
    <row r="30" spans="1:13" ht="26.4" x14ac:dyDescent="0.25">
      <c r="A30" s="168" t="str">
        <f>'[1]SC_Loop 1'!A30</f>
        <v>MAD-405-I</v>
      </c>
      <c r="B30" s="189" t="str">
        <f>'[1]SC_Loop 1'!B30</f>
        <v>5 outputs addressable module</v>
      </c>
      <c r="C30" s="190"/>
      <c r="D30" s="195">
        <f>'[1]SC_Loop 1'!D30</f>
        <v>2.786E-4</v>
      </c>
      <c r="E30" s="196">
        <f t="shared" si="2"/>
        <v>0</v>
      </c>
      <c r="F30" s="239">
        <f>C30*'System Calculation'!$J$14</f>
        <v>0</v>
      </c>
      <c r="G30" s="195">
        <f>'[1]SC_Loop 1'!G30</f>
        <v>3.15E-3</v>
      </c>
      <c r="H30" s="196">
        <f t="shared" si="3"/>
        <v>0</v>
      </c>
      <c r="I30" s="197"/>
      <c r="J30" s="197"/>
      <c r="K30" s="197">
        <f>IF(C30&lt;&gt;0,C30,0)</f>
        <v>0</v>
      </c>
      <c r="L30" s="197"/>
      <c r="M30" s="198" t="str">
        <f>IF(K30&lt;&gt;0,K30*5," ")</f>
        <v xml:space="preserve"> </v>
      </c>
    </row>
    <row r="31" spans="1:13" ht="26.4" x14ac:dyDescent="0.25">
      <c r="A31" s="168" t="str">
        <f>'[1]SC_Loop 1'!A31</f>
        <v>MAD-409-I</v>
      </c>
      <c r="B31" s="189" t="str">
        <f>'[1]SC_Loop 1'!B31</f>
        <v>10 outputs addressable module</v>
      </c>
      <c r="C31" s="190"/>
      <c r="D31" s="195">
        <f>'[1]SC_Loop 1'!D31</f>
        <v>3.6769999999999999E-4</v>
      </c>
      <c r="E31" s="196">
        <f t="shared" si="2"/>
        <v>0</v>
      </c>
      <c r="F31" s="239">
        <f>C31*'System Calculation'!$J$14</f>
        <v>0</v>
      </c>
      <c r="G31" s="195">
        <f>'[1]SC_Loop 1'!G31</f>
        <v>3.3E-3</v>
      </c>
      <c r="H31" s="196">
        <f t="shared" si="3"/>
        <v>0</v>
      </c>
      <c r="I31" s="197"/>
      <c r="J31" s="197"/>
      <c r="K31" s="197"/>
      <c r="L31" s="197"/>
      <c r="M31" s="198" t="str">
        <f>IF(K31&lt;&gt;0,K31*10," ")</f>
        <v xml:space="preserve"> </v>
      </c>
    </row>
    <row r="32" spans="1:13" ht="26.4" x14ac:dyDescent="0.25">
      <c r="A32" s="168" t="str">
        <f>'[1]SC_Loop 1'!A32</f>
        <v>MAD-411 &amp; MAD-411-I</v>
      </c>
      <c r="B32" s="189" t="str">
        <f>'[1]SC_Loop 1'!B32</f>
        <v>1 input addressable module</v>
      </c>
      <c r="C32" s="190"/>
      <c r="D32" s="195">
        <f>'[1]SC_Loop 1'!D32</f>
        <v>1.916E-4</v>
      </c>
      <c r="E32" s="196">
        <f t="shared" si="2"/>
        <v>0</v>
      </c>
      <c r="F32" s="239">
        <f>C32*'System Calculation'!$J$14</f>
        <v>0</v>
      </c>
      <c r="G32" s="195">
        <f>'[1]SC_Loop 1'!G32</f>
        <v>3.0600000000000002E-3</v>
      </c>
      <c r="H32" s="196">
        <f t="shared" si="3"/>
        <v>0</v>
      </c>
      <c r="I32" s="197"/>
      <c r="J32" s="197"/>
      <c r="K32" s="197" t="str">
        <f>IF(C32&lt;&gt;0,C32," ")</f>
        <v xml:space="preserve"> </v>
      </c>
      <c r="L32" s="197"/>
      <c r="M32" s="198" t="str">
        <f t="shared" ref="M32" si="6">IF(K32&lt;&gt;0,K32," ")</f>
        <v xml:space="preserve"> </v>
      </c>
    </row>
    <row r="33" spans="1:15" ht="26.4" x14ac:dyDescent="0.25">
      <c r="A33" s="168" t="str">
        <f>'[1]SC_Loop 1'!A33</f>
        <v>MAD-412 &amp; MAD-412-I</v>
      </c>
      <c r="B33" s="189" t="str">
        <f>'[1]SC_Loop 1'!B33</f>
        <v>2 inputs addressable module</v>
      </c>
      <c r="C33" s="190"/>
      <c r="D33" s="195">
        <f>'[1]SC_Loop 1'!D33</f>
        <v>1.9099999999999998E-4</v>
      </c>
      <c r="E33" s="196">
        <f t="shared" si="2"/>
        <v>0</v>
      </c>
      <c r="F33" s="239">
        <f>C33*'System Calculation'!$J$14</f>
        <v>0</v>
      </c>
      <c r="G33" s="195">
        <f>'[1]SC_Loop 1'!G33</f>
        <v>5.8399999999999997E-3</v>
      </c>
      <c r="H33" s="196">
        <f t="shared" si="3"/>
        <v>0</v>
      </c>
      <c r="I33" s="197"/>
      <c r="J33" s="197"/>
      <c r="K33" s="197">
        <f t="shared" ref="K33:K39" si="7">IF(C33&lt;&gt;0,C33,0)</f>
        <v>0</v>
      </c>
      <c r="L33" s="197"/>
      <c r="M33" s="198" t="str">
        <f>IF(K33&lt;&gt;0,K33*2," ")</f>
        <v xml:space="preserve"> </v>
      </c>
    </row>
    <row r="34" spans="1:15" ht="26.4" x14ac:dyDescent="0.25">
      <c r="A34" s="168" t="str">
        <f>'[1]SC_Loop 1'!A34</f>
        <v>MAD-415-I</v>
      </c>
      <c r="B34" s="189" t="str">
        <f>'[1]SC_Loop 1'!B34</f>
        <v>5 inputs addressable module</v>
      </c>
      <c r="C34" s="190"/>
      <c r="D34" s="195">
        <f>'[1]SC_Loop 1'!D34</f>
        <v>1.8880000000000001E-4</v>
      </c>
      <c r="E34" s="196">
        <f t="shared" si="2"/>
        <v>0</v>
      </c>
      <c r="F34" s="239">
        <f>C34*'System Calculation'!$J$14</f>
        <v>0</v>
      </c>
      <c r="G34" s="195">
        <f>'[1]SC_Loop 1'!G34</f>
        <v>3.9500000000000004E-3</v>
      </c>
      <c r="H34" s="196">
        <f t="shared" si="3"/>
        <v>0</v>
      </c>
      <c r="I34" s="197"/>
      <c r="J34" s="197"/>
      <c r="K34" s="197">
        <f t="shared" si="7"/>
        <v>0</v>
      </c>
      <c r="L34" s="197"/>
      <c r="M34" s="198" t="str">
        <f>IF(KJ34&lt;&gt;0,K34*5," ")</f>
        <v xml:space="preserve"> </v>
      </c>
      <c r="O34" s="153" t="str">
        <f>IF(AND(C34&gt;0),"Info: External 24V needed. Control Panel could provide from 24Vaux, if 500mA maximum current isn't exceeded."," ")</f>
        <v xml:space="preserve"> </v>
      </c>
    </row>
    <row r="35" spans="1:15" ht="26.4" x14ac:dyDescent="0.25">
      <c r="A35" s="168" t="str">
        <f>'[1]SC_Loop 1'!A35</f>
        <v>MAD-419-I</v>
      </c>
      <c r="B35" s="189" t="str">
        <f>'[1]SC_Loop 1'!B35</f>
        <v>10 inputs addressable module</v>
      </c>
      <c r="C35" s="190"/>
      <c r="D35" s="195">
        <f>'[1]SC_Loop 1'!D35</f>
        <v>1.8919999999999999E-4</v>
      </c>
      <c r="E35" s="196">
        <f t="shared" si="2"/>
        <v>0</v>
      </c>
      <c r="F35" s="239">
        <f>C35*'System Calculation'!$J$14</f>
        <v>0</v>
      </c>
      <c r="G35" s="195">
        <f>'[1]SC_Loop 1'!G35</f>
        <v>4.8399999999999997E-3</v>
      </c>
      <c r="H35" s="196">
        <f t="shared" si="3"/>
        <v>0</v>
      </c>
      <c r="I35" s="197"/>
      <c r="J35" s="197"/>
      <c r="K35" s="197">
        <f t="shared" si="7"/>
        <v>0</v>
      </c>
      <c r="L35" s="197"/>
      <c r="M35" s="198" t="str">
        <f>IF(K35&lt;&gt;0,K35*10," ")</f>
        <v xml:space="preserve"> </v>
      </c>
      <c r="O35" s="153" t="str">
        <f>IF(AND(C35&gt;0),"Info: External 24V needed. Control Panel could provide from 24Vaux, if 500mA maximum current isn't exceeded."," ")</f>
        <v xml:space="preserve"> </v>
      </c>
    </row>
    <row r="36" spans="1:15" ht="26.4" x14ac:dyDescent="0.25">
      <c r="A36" s="168" t="str">
        <f>'[1]SC_Loop 1'!A36</f>
        <v>MAD-421 &amp; MAD-421-I</v>
      </c>
      <c r="B36" s="189" t="str">
        <f>'[1]SC_Loop 1'!B36</f>
        <v>1 output/1 input addressable module</v>
      </c>
      <c r="C36" s="190"/>
      <c r="D36" s="195">
        <f>'[1]SC_Loop 1'!D36</f>
        <v>2.1009999999999998E-4</v>
      </c>
      <c r="E36" s="196">
        <f t="shared" si="2"/>
        <v>0</v>
      </c>
      <c r="F36" s="239">
        <f>C36*'System Calculation'!$J$14</f>
        <v>0</v>
      </c>
      <c r="G36" s="195">
        <f>'[1]SC_Loop 1'!G36</f>
        <v>5.9199999999999999E-3</v>
      </c>
      <c r="H36" s="196">
        <f t="shared" si="3"/>
        <v>0</v>
      </c>
      <c r="I36" s="197"/>
      <c r="J36" s="197"/>
      <c r="K36" s="197">
        <f t="shared" si="7"/>
        <v>0</v>
      </c>
      <c r="L36" s="197"/>
      <c r="M36" s="198" t="str">
        <f>IF(K36&lt;&gt;0,K36*2," ")</f>
        <v xml:space="preserve"> </v>
      </c>
    </row>
    <row r="37" spans="1:15" ht="26.4" x14ac:dyDescent="0.25">
      <c r="A37" s="168" t="str">
        <f>'[1]SC_Loop 1'!A37</f>
        <v>MAD-422 &amp; MAD-422-I</v>
      </c>
      <c r="B37" s="189" t="str">
        <f>'[1]SC_Loop 1'!B37</f>
        <v>2 outputs/2 inputs addressable module</v>
      </c>
      <c r="C37" s="190"/>
      <c r="D37" s="195">
        <f>'[1]SC_Loop 1'!D37</f>
        <v>2.34E-4</v>
      </c>
      <c r="E37" s="196">
        <f t="shared" si="2"/>
        <v>0</v>
      </c>
      <c r="F37" s="239">
        <f>C37*'System Calculation'!$J$14</f>
        <v>0</v>
      </c>
      <c r="G37" s="195">
        <f>'[1]SC_Loop 1'!G37</f>
        <v>5.9100000000000003E-3</v>
      </c>
      <c r="H37" s="196">
        <f t="shared" si="3"/>
        <v>0</v>
      </c>
      <c r="I37" s="197"/>
      <c r="J37" s="197"/>
      <c r="K37" s="197">
        <f t="shared" si="7"/>
        <v>0</v>
      </c>
      <c r="L37" s="197"/>
      <c r="M37" s="198" t="str">
        <f>IF(K37&lt;&gt;0,K37*4," ")</f>
        <v xml:space="preserve"> </v>
      </c>
    </row>
    <row r="38" spans="1:15" ht="26.4" x14ac:dyDescent="0.25">
      <c r="A38" s="168" t="str">
        <f>'[1]SC_Loop 1'!A38</f>
        <v>MAD-425-I</v>
      </c>
      <c r="B38" s="189" t="str">
        <f>'[1]SC_Loop 1'!B38</f>
        <v>5 outputs/5 inputs addressable module</v>
      </c>
      <c r="C38" s="190"/>
      <c r="D38" s="195">
        <f>'[1]SC_Loop 1'!D38</f>
        <v>2.8399999999999996E-4</v>
      </c>
      <c r="E38" s="196">
        <f t="shared" si="2"/>
        <v>0</v>
      </c>
      <c r="F38" s="239">
        <f>C38*'System Calculation'!$J$14</f>
        <v>0</v>
      </c>
      <c r="G38" s="195">
        <f>'[1]SC_Loop 1'!G38</f>
        <v>4.0800000000000003E-3</v>
      </c>
      <c r="H38" s="196">
        <f t="shared" si="3"/>
        <v>0</v>
      </c>
      <c r="I38" s="197"/>
      <c r="J38" s="197"/>
      <c r="K38" s="197">
        <f t="shared" si="7"/>
        <v>0</v>
      </c>
      <c r="L38" s="197"/>
      <c r="M38" s="198" t="str">
        <f>IF(K38&lt;&gt;0,K38*10," ")</f>
        <v xml:space="preserve"> </v>
      </c>
      <c r="O38" s="153" t="str">
        <f t="shared" ref="O38:O43" si="8">IF(AND(C38&gt;0),"Info: External 24V needed. Control Panel could provide from 24Vaux, if 500mA maximum current isn't exceeded."," ")</f>
        <v xml:space="preserve"> </v>
      </c>
    </row>
    <row r="39" spans="1:15" ht="26.4" x14ac:dyDescent="0.25">
      <c r="A39" s="168" t="str">
        <f>'[1]SC_Loop 1'!A39</f>
        <v>MAD-429-I</v>
      </c>
      <c r="B39" s="189" t="str">
        <f>'[1]SC_Loop 1'!B39</f>
        <v>10 outputs/10 inputs addressable module</v>
      </c>
      <c r="C39" s="190"/>
      <c r="D39" s="195">
        <f>'[1]SC_Loop 1'!D39</f>
        <v>3.7659999999999999E-4</v>
      </c>
      <c r="E39" s="196">
        <f t="shared" si="2"/>
        <v>0</v>
      </c>
      <c r="F39" s="239">
        <f>C39*'System Calculation'!$J$14</f>
        <v>0</v>
      </c>
      <c r="G39" s="195">
        <f>'[1]SC_Loop 1'!G39</f>
        <v>5.0000000000000001E-3</v>
      </c>
      <c r="H39" s="196">
        <f t="shared" si="3"/>
        <v>0</v>
      </c>
      <c r="I39" s="197"/>
      <c r="J39" s="197"/>
      <c r="K39" s="197">
        <f t="shared" si="7"/>
        <v>0</v>
      </c>
      <c r="L39" s="197"/>
      <c r="M39" s="198" t="str">
        <f>IF(K39&lt;&gt;0,K39*20," ")</f>
        <v xml:space="preserve"> </v>
      </c>
      <c r="O39" s="153" t="str">
        <f t="shared" si="8"/>
        <v xml:space="preserve"> </v>
      </c>
    </row>
    <row r="40" spans="1:15" ht="26.4" x14ac:dyDescent="0.25">
      <c r="A40" s="168" t="str">
        <f>'[1]SC_Loop 1'!A40</f>
        <v>MAD-431 &amp; MAD-431-I</v>
      </c>
      <c r="B40" s="189" t="str">
        <f>'[1]SC_Loop 1'!B40</f>
        <v>1 output 24V addressable module</v>
      </c>
      <c r="C40" s="190"/>
      <c r="D40" s="195">
        <f>'[1]SC_Loop 1'!D40</f>
        <v>2.1499999999999999E-4</v>
      </c>
      <c r="E40" s="196">
        <f t="shared" si="2"/>
        <v>0</v>
      </c>
      <c r="F40" s="239">
        <f>C40*'System Calculation'!$J$14</f>
        <v>0</v>
      </c>
      <c r="G40" s="195">
        <f>'[1]SC_Loop 1'!G40</f>
        <v>3.6099999999999999E-3</v>
      </c>
      <c r="H40" s="196">
        <f t="shared" si="3"/>
        <v>0</v>
      </c>
      <c r="I40" s="197"/>
      <c r="J40" s="197"/>
      <c r="K40" s="197" t="str">
        <f>IF(C40&lt;&gt;0,C40," ")</f>
        <v xml:space="preserve"> </v>
      </c>
      <c r="L40" s="197"/>
      <c r="M40" s="198" t="str">
        <f>IF(K40&lt;&gt;0,K40," ")</f>
        <v xml:space="preserve"> </v>
      </c>
      <c r="O40" s="153" t="str">
        <f t="shared" si="8"/>
        <v xml:space="preserve"> </v>
      </c>
    </row>
    <row r="41" spans="1:15" ht="26.4" x14ac:dyDescent="0.25">
      <c r="A41" s="168" t="str">
        <f>'[1]SC_Loop 1'!A41</f>
        <v>MAD-432 &amp; MAD-432-I</v>
      </c>
      <c r="B41" s="189" t="str">
        <f>'[1]SC_Loop 1'!B41</f>
        <v>2 outputs 24V addressable module</v>
      </c>
      <c r="C41" s="190"/>
      <c r="D41" s="195">
        <f>'[1]SC_Loop 1'!D41</f>
        <v>2.0330000000000001E-4</v>
      </c>
      <c r="E41" s="196">
        <f t="shared" si="2"/>
        <v>0</v>
      </c>
      <c r="F41" s="239">
        <f>C41*'System Calculation'!$J$14</f>
        <v>0</v>
      </c>
      <c r="G41" s="195">
        <f>'[1]SC_Loop 1'!G41</f>
        <v>6.7999999999999996E-3</v>
      </c>
      <c r="H41" s="196">
        <f t="shared" si="3"/>
        <v>0</v>
      </c>
      <c r="I41" s="197"/>
      <c r="J41" s="197"/>
      <c r="K41" s="197" t="str">
        <f t="shared" ref="K41:K43" si="9">IF(C41&lt;&gt;0,C41," ")</f>
        <v xml:space="preserve"> </v>
      </c>
      <c r="L41" s="197"/>
      <c r="M41" s="198" t="str">
        <f>IF(K41&lt;&gt;0,K41," ")</f>
        <v xml:space="preserve"> </v>
      </c>
      <c r="O41" s="153" t="str">
        <f t="shared" si="8"/>
        <v xml:space="preserve"> </v>
      </c>
    </row>
    <row r="42" spans="1:15" ht="26.4" x14ac:dyDescent="0.25">
      <c r="A42" s="168" t="str">
        <f>'[1]SC_Loop 1'!A42</f>
        <v>MAD-441 &amp; MAD-441-I</v>
      </c>
      <c r="B42" s="189" t="str">
        <f>'[1]SC_Loop 1'!B42</f>
        <v>1 conventional zone addressable module</v>
      </c>
      <c r="C42" s="190"/>
      <c r="D42" s="195">
        <f>'[1]SC_Loop 1'!D42</f>
        <v>1.8780000000000001E-4</v>
      </c>
      <c r="E42" s="196">
        <f t="shared" si="2"/>
        <v>0</v>
      </c>
      <c r="F42" s="239">
        <f>C42*'System Calculation'!$J$14</f>
        <v>0</v>
      </c>
      <c r="G42" s="195">
        <f>'[1]SC_Loop 1'!G42</f>
        <v>3.0400000000000002E-3</v>
      </c>
      <c r="H42" s="196">
        <f t="shared" si="3"/>
        <v>0</v>
      </c>
      <c r="I42" s="197"/>
      <c r="J42" s="197"/>
      <c r="K42" s="197" t="str">
        <f t="shared" si="9"/>
        <v xml:space="preserve"> </v>
      </c>
      <c r="L42" s="197"/>
      <c r="M42" s="198" t="str">
        <f t="shared" ref="M42:M43" si="10">IF(K42&lt;&gt;0,K42," ")</f>
        <v xml:space="preserve"> </v>
      </c>
      <c r="O42" s="153" t="str">
        <f t="shared" si="8"/>
        <v xml:space="preserve"> </v>
      </c>
    </row>
    <row r="43" spans="1:15" ht="26.4" x14ac:dyDescent="0.25">
      <c r="A43" s="168" t="str">
        <f>'[1]SC_Loop 1'!A43</f>
        <v>MAD-442 &amp; MAD-442-I</v>
      </c>
      <c r="B43" s="189" t="str">
        <f>'[1]SC_Loop 1'!B43</f>
        <v>2 conventionals zones addressable module</v>
      </c>
      <c r="C43" s="190"/>
      <c r="D43" s="195">
        <f>'[1]SC_Loop 1'!D43</f>
        <v>1.8780000000000001E-4</v>
      </c>
      <c r="E43" s="196">
        <f t="shared" si="2"/>
        <v>0</v>
      </c>
      <c r="F43" s="239">
        <f>C43*'System Calculation'!$J$14</f>
        <v>0</v>
      </c>
      <c r="G43" s="195">
        <f>'[1]SC_Loop 1'!G43</f>
        <v>5.8399999999999997E-3</v>
      </c>
      <c r="H43" s="196">
        <f t="shared" si="3"/>
        <v>0</v>
      </c>
      <c r="I43" s="197"/>
      <c r="J43" s="197"/>
      <c r="K43" s="197" t="str">
        <f t="shared" si="9"/>
        <v xml:space="preserve"> </v>
      </c>
      <c r="L43" s="197"/>
      <c r="M43" s="198" t="str">
        <f t="shared" si="10"/>
        <v xml:space="preserve"> </v>
      </c>
      <c r="O43" s="153" t="str">
        <f t="shared" si="8"/>
        <v xml:space="preserve"> </v>
      </c>
    </row>
    <row r="44" spans="1:15" ht="26.4" x14ac:dyDescent="0.25">
      <c r="A44" s="168" t="str">
        <f>'[1]SC_Loop 1'!A44</f>
        <v>MAD-450 &amp; MAD-450-I</v>
      </c>
      <c r="B44" s="189" t="str">
        <f>'[1]SC_Loop 1'!B44</f>
        <v>Addressable manual call point with isolator</v>
      </c>
      <c r="C44" s="190"/>
      <c r="D44" s="195">
        <f>'[1]SC_Loop 1'!D44</f>
        <v>1.7659999999999998E-4</v>
      </c>
      <c r="E44" s="196">
        <f t="shared" si="2"/>
        <v>0</v>
      </c>
      <c r="F44" s="239">
        <f>C44*'System Calculation'!$J$12</f>
        <v>0</v>
      </c>
      <c r="G44" s="195">
        <f>'[1]SC_Loop 1'!G44</f>
        <v>3.0299999999999997E-3</v>
      </c>
      <c r="H44" s="196">
        <f t="shared" si="3"/>
        <v>0</v>
      </c>
      <c r="I44" s="197"/>
      <c r="J44" s="197" t="str">
        <f t="shared" ref="J44:J45" si="11">IF(C44&lt;&gt;0,C44," ")</f>
        <v xml:space="preserve"> </v>
      </c>
      <c r="K44" s="197"/>
      <c r="L44" s="197"/>
      <c r="M44" s="198" t="str">
        <f t="shared" si="4"/>
        <v xml:space="preserve"> </v>
      </c>
    </row>
    <row r="45" spans="1:15" ht="26.4" x14ac:dyDescent="0.25">
      <c r="A45" s="168" t="str">
        <f>'[1]SC_Loop 1'!A45</f>
        <v>MAD-451-I</v>
      </c>
      <c r="B45" s="189" t="str">
        <f>'[1]SC_Loop 1'!B45</f>
        <v>Addressable manual call point with isolator</v>
      </c>
      <c r="C45" s="190"/>
      <c r="D45" s="195">
        <f>'[1]SC_Loop 1'!D45</f>
        <v>1.774E-4</v>
      </c>
      <c r="E45" s="196">
        <f t="shared" si="2"/>
        <v>0</v>
      </c>
      <c r="F45" s="239">
        <f>C45*'System Calculation'!$J$12</f>
        <v>0</v>
      </c>
      <c r="G45" s="195">
        <f>'[1]SC_Loop 1'!G45</f>
        <v>3.0000000000000001E-3</v>
      </c>
      <c r="H45" s="196">
        <f t="shared" si="3"/>
        <v>0</v>
      </c>
      <c r="I45" s="197"/>
      <c r="J45" s="197" t="str">
        <f t="shared" si="11"/>
        <v xml:space="preserve"> </v>
      </c>
      <c r="K45" s="197"/>
      <c r="L45" s="197"/>
      <c r="M45" s="198" t="str">
        <f t="shared" si="4"/>
        <v xml:space="preserve"> </v>
      </c>
    </row>
    <row r="46" spans="1:15" ht="26.4" x14ac:dyDescent="0.25">
      <c r="A46" s="168" t="str">
        <f>'[1]SC_Loop 1'!A46</f>
        <v>MAD-461-I</v>
      </c>
      <c r="B46" s="189" t="str">
        <f>'[1]SC_Loop 1'!B46</f>
        <v>Addressable sounder with isolator</v>
      </c>
      <c r="C46" s="190"/>
      <c r="D46" s="195">
        <f>'[1]SC_Loop 1'!D46</f>
        <v>1.7689999999999999E-4</v>
      </c>
      <c r="E46" s="196">
        <f t="shared" si="2"/>
        <v>0</v>
      </c>
      <c r="F46" s="239">
        <f>C46*'System Calculation'!$J$13</f>
        <v>0</v>
      </c>
      <c r="G46" s="195">
        <f>'[1]SC_Loop 1'!G46</f>
        <v>8.3499999999999998E-3</v>
      </c>
      <c r="H46" s="196">
        <f>F46*G46</f>
        <v>0</v>
      </c>
      <c r="I46" s="197" t="str">
        <f>IF(C46*H46=0," ",H46)</f>
        <v xml:space="preserve"> </v>
      </c>
      <c r="J46" s="197"/>
      <c r="K46" s="197"/>
      <c r="L46" s="197" t="str">
        <f t="shared" ref="L46:L66" si="12">IF(C46&lt;&gt;0,C46," ")</f>
        <v xml:space="preserve"> </v>
      </c>
      <c r="M46" s="198" t="str">
        <f>IF(L46&lt;&gt;0,L46," ")</f>
        <v xml:space="preserve"> </v>
      </c>
    </row>
    <row r="47" spans="1:15" ht="26.4" x14ac:dyDescent="0.25">
      <c r="A47" s="168" t="str">
        <f>'[1]SC_Loop 1'!A47</f>
        <v>MAD-464-I Low Volume (78 dB)</v>
      </c>
      <c r="B47" s="189" t="str">
        <f>'[1]SC_Loop 1'!B47</f>
        <v>Addressable sounder with isolator</v>
      </c>
      <c r="C47" s="190"/>
      <c r="D47" s="195">
        <f>'[1]SC_Loop 1'!D47</f>
        <v>1.7649999999999998E-4</v>
      </c>
      <c r="E47" s="196">
        <f t="shared" si="2"/>
        <v>0</v>
      </c>
      <c r="F47" s="239">
        <f>C47*'System Calculation'!$J$13</f>
        <v>0</v>
      </c>
      <c r="G47" s="195">
        <f>'[1]SC_Loop 1'!G47</f>
        <v>1.2320000000000001E-2</v>
      </c>
      <c r="H47" s="196">
        <f t="shared" si="3"/>
        <v>0</v>
      </c>
      <c r="I47" s="197" t="str">
        <f t="shared" ref="I47:I66" si="13">IF(C47*H47=0," ",H47)</f>
        <v xml:space="preserve"> </v>
      </c>
      <c r="J47" s="197"/>
      <c r="K47" s="197"/>
      <c r="L47" s="197" t="str">
        <f t="shared" si="12"/>
        <v xml:space="preserve"> </v>
      </c>
      <c r="M47" s="198" t="str">
        <f t="shared" ref="M47:M66" si="14">IF(L47&lt;&gt;0,L47," ")</f>
        <v xml:space="preserve"> </v>
      </c>
    </row>
    <row r="48" spans="1:15" ht="26.4" x14ac:dyDescent="0.25">
      <c r="A48" s="168" t="str">
        <f>'[1]SC_Loop 1'!A48</f>
        <v>MAD-464-I Medium Volume (93 dB)</v>
      </c>
      <c r="B48" s="189" t="str">
        <f>'[1]SC_Loop 1'!B48</f>
        <v>Addressable sounder with isolator</v>
      </c>
      <c r="C48" s="190"/>
      <c r="D48" s="195">
        <f>'[1]SC_Loop 1'!D48</f>
        <v>1.7649999999999998E-4</v>
      </c>
      <c r="E48" s="196">
        <f t="shared" si="2"/>
        <v>0</v>
      </c>
      <c r="F48" s="239">
        <f>C48*'System Calculation'!$J$13</f>
        <v>0</v>
      </c>
      <c r="G48" s="195">
        <f>'[1]SC_Loop 1'!G48</f>
        <v>1.2320000000000001E-2</v>
      </c>
      <c r="H48" s="196">
        <f t="shared" si="3"/>
        <v>0</v>
      </c>
      <c r="I48" s="197" t="str">
        <f t="shared" si="13"/>
        <v xml:space="preserve"> </v>
      </c>
      <c r="J48" s="197"/>
      <c r="K48" s="197"/>
      <c r="L48" s="197" t="str">
        <f t="shared" si="12"/>
        <v xml:space="preserve"> </v>
      </c>
      <c r="M48" s="198" t="str">
        <f t="shared" si="14"/>
        <v xml:space="preserve"> </v>
      </c>
    </row>
    <row r="49" spans="1:15" ht="26.4" x14ac:dyDescent="0.25">
      <c r="A49" s="168" t="str">
        <f>'[1]SC_Loop 1'!A49</f>
        <v>MAD-464-I High Volume (97 dB)</v>
      </c>
      <c r="B49" s="189" t="str">
        <f>'[1]SC_Loop 1'!B49</f>
        <v>Addressable sounder with isolator</v>
      </c>
      <c r="C49" s="190"/>
      <c r="D49" s="195">
        <f>'[1]SC_Loop 1'!D49</f>
        <v>1.7649999999999998E-4</v>
      </c>
      <c r="E49" s="196">
        <f t="shared" si="2"/>
        <v>0</v>
      </c>
      <c r="F49" s="239">
        <f>C49*'System Calculation'!$J$13</f>
        <v>0</v>
      </c>
      <c r="G49" s="195">
        <f>'[1]SC_Loop 1'!G49</f>
        <v>1.2320000000000001E-2</v>
      </c>
      <c r="H49" s="196">
        <f t="shared" si="3"/>
        <v>0</v>
      </c>
      <c r="I49" s="197" t="str">
        <f t="shared" si="13"/>
        <v xml:space="preserve"> </v>
      </c>
      <c r="J49" s="197"/>
      <c r="K49" s="197"/>
      <c r="L49" s="197" t="str">
        <f t="shared" si="12"/>
        <v xml:space="preserve"> </v>
      </c>
      <c r="M49" s="198" t="str">
        <f t="shared" si="14"/>
        <v xml:space="preserve"> </v>
      </c>
    </row>
    <row r="50" spans="1:15" ht="39.6" x14ac:dyDescent="0.25">
      <c r="A50" s="168" t="str">
        <f>'[1]SC_Loop 1'!A50</f>
        <v>MAD-465-I Low Volume (78 dB)</v>
      </c>
      <c r="B50" s="189" t="str">
        <f>'[1]SC_Loop 1'!B50</f>
        <v>Addressable sounder with beacon and isolator</v>
      </c>
      <c r="C50" s="190"/>
      <c r="D50" s="195">
        <f>'[1]SC_Loop 1'!D50</f>
        <v>1.773E-4</v>
      </c>
      <c r="E50" s="196">
        <f t="shared" si="2"/>
        <v>0</v>
      </c>
      <c r="F50" s="239">
        <f>C50*'System Calculation'!$J$13</f>
        <v>0</v>
      </c>
      <c r="G50" s="195">
        <f>'[1]SC_Loop 1'!G50</f>
        <v>1.2320000000000001E-2</v>
      </c>
      <c r="H50" s="196">
        <f t="shared" si="3"/>
        <v>0</v>
      </c>
      <c r="I50" s="197" t="str">
        <f t="shared" si="13"/>
        <v xml:space="preserve"> </v>
      </c>
      <c r="J50" s="197"/>
      <c r="K50" s="197"/>
      <c r="L50" s="197" t="str">
        <f t="shared" si="12"/>
        <v xml:space="preserve"> </v>
      </c>
      <c r="M50" s="198" t="str">
        <f t="shared" si="14"/>
        <v xml:space="preserve"> </v>
      </c>
    </row>
    <row r="51" spans="1:15" ht="39.6" x14ac:dyDescent="0.25">
      <c r="A51" s="168" t="str">
        <f>'[1]SC_Loop 1'!A51</f>
        <v>MAD-465-I Medium Volume (93 dB)</v>
      </c>
      <c r="B51" s="189" t="str">
        <f>'[1]SC_Loop 1'!B51</f>
        <v>Addressable sounder with beacon and isolator</v>
      </c>
      <c r="C51" s="190"/>
      <c r="D51" s="195">
        <f>'[1]SC_Loop 1'!D51</f>
        <v>1.773E-4</v>
      </c>
      <c r="E51" s="196">
        <f t="shared" si="2"/>
        <v>0</v>
      </c>
      <c r="F51" s="239">
        <f>C51*'System Calculation'!$J$13</f>
        <v>0</v>
      </c>
      <c r="G51" s="195">
        <f>'[1]SC_Loop 1'!G51</f>
        <v>1.2320000000000001E-2</v>
      </c>
      <c r="H51" s="196">
        <f t="shared" si="3"/>
        <v>0</v>
      </c>
      <c r="I51" s="197" t="str">
        <f t="shared" si="13"/>
        <v xml:space="preserve"> </v>
      </c>
      <c r="J51" s="197"/>
      <c r="K51" s="197"/>
      <c r="L51" s="197" t="str">
        <f t="shared" si="12"/>
        <v xml:space="preserve"> </v>
      </c>
      <c r="M51" s="198" t="str">
        <f t="shared" si="14"/>
        <v xml:space="preserve"> </v>
      </c>
    </row>
    <row r="52" spans="1:15" ht="39.6" x14ac:dyDescent="0.25">
      <c r="A52" s="168" t="str">
        <f>'[1]SC_Loop 1'!A52</f>
        <v>MAD-465-I High Volume (97 dB)</v>
      </c>
      <c r="B52" s="189" t="str">
        <f>'[1]SC_Loop 1'!B52</f>
        <v>Addressable sounder with beacon and isolator</v>
      </c>
      <c r="C52" s="190"/>
      <c r="D52" s="195">
        <f>'[1]SC_Loop 1'!D52</f>
        <v>1.773E-4</v>
      </c>
      <c r="E52" s="196">
        <f t="shared" si="2"/>
        <v>0</v>
      </c>
      <c r="F52" s="239">
        <f>C52*'System Calculation'!$J$13</f>
        <v>0</v>
      </c>
      <c r="G52" s="195">
        <f>'[1]SC_Loop 1'!G52</f>
        <v>1.2320000000000001E-2</v>
      </c>
      <c r="H52" s="196">
        <f t="shared" si="3"/>
        <v>0</v>
      </c>
      <c r="I52" s="197" t="str">
        <f t="shared" si="13"/>
        <v xml:space="preserve"> </v>
      </c>
      <c r="J52" s="197"/>
      <c r="K52" s="197"/>
      <c r="L52" s="197" t="str">
        <f t="shared" si="12"/>
        <v xml:space="preserve"> </v>
      </c>
      <c r="M52" s="198" t="str">
        <f t="shared" si="14"/>
        <v xml:space="preserve"> </v>
      </c>
    </row>
    <row r="53" spans="1:15" ht="26.4" x14ac:dyDescent="0.25">
      <c r="A53" s="168" t="str">
        <f>'[1]SC_Loop 1'!A53</f>
        <v>MAD-564-I (loop)</v>
      </c>
      <c r="B53" s="189" t="str">
        <f>'[1]SC_Loop 1'!B53</f>
        <v>Addressable sounder with isolator</v>
      </c>
      <c r="C53" s="190"/>
      <c r="D53" s="195">
        <f>'[1]SC_Loop 1'!D53</f>
        <v>1.58E-3</v>
      </c>
      <c r="E53" s="196">
        <f t="shared" si="2"/>
        <v>0</v>
      </c>
      <c r="F53" s="239">
        <f>C53*'System Calculation'!$J$13</f>
        <v>0</v>
      </c>
      <c r="G53" s="195">
        <f>'[1]SC_Loop 1'!G53</f>
        <v>2.111E-2</v>
      </c>
      <c r="H53" s="196">
        <f t="shared" si="3"/>
        <v>0</v>
      </c>
      <c r="I53" s="197" t="str">
        <f t="shared" si="13"/>
        <v xml:space="preserve"> </v>
      </c>
      <c r="J53" s="197"/>
      <c r="K53" s="197"/>
      <c r="L53" s="197" t="str">
        <f t="shared" si="12"/>
        <v xml:space="preserve"> </v>
      </c>
      <c r="M53" s="198" t="str">
        <f t="shared" si="14"/>
        <v xml:space="preserve"> </v>
      </c>
    </row>
    <row r="54" spans="1:15" ht="26.4" x14ac:dyDescent="0.25">
      <c r="A54" s="168" t="str">
        <f>'[1]SC_Loop 1'!A54</f>
        <v>MAD-564-I (External PS)</v>
      </c>
      <c r="B54" s="189" t="str">
        <f>'[1]SC_Loop 1'!B54</f>
        <v>Addressable sounder with isolator</v>
      </c>
      <c r="C54" s="190"/>
      <c r="D54" s="195">
        <f>'[1]SC_Loop 1'!D54</f>
        <v>3.5E-4</v>
      </c>
      <c r="E54" s="196">
        <f t="shared" si="2"/>
        <v>0</v>
      </c>
      <c r="F54" s="239">
        <f>C54*'System Calculation'!$J$13</f>
        <v>0</v>
      </c>
      <c r="G54" s="195">
        <f>'[1]SC_Loop 1'!G54</f>
        <v>8.0000000000000004E-4</v>
      </c>
      <c r="H54" s="196">
        <f t="shared" si="3"/>
        <v>0</v>
      </c>
      <c r="I54" s="197" t="str">
        <f t="shared" si="13"/>
        <v xml:space="preserve"> </v>
      </c>
      <c r="J54" s="197"/>
      <c r="K54" s="197"/>
      <c r="L54" s="197" t="str">
        <f t="shared" si="12"/>
        <v xml:space="preserve"> </v>
      </c>
      <c r="M54" s="198" t="str">
        <f t="shared" si="14"/>
        <v xml:space="preserve"> </v>
      </c>
      <c r="O54" s="153" t="str">
        <f>IF(AND(C54&gt;0),"Info: External 24V needed. EN 54-4 certified"," ")</f>
        <v xml:space="preserve"> </v>
      </c>
    </row>
    <row r="55" spans="1:15" ht="26.4" x14ac:dyDescent="0.25">
      <c r="A55" s="168" t="str">
        <f>'[1]SC_Loop 1'!A55</f>
        <v>MAD-565-I (loop)</v>
      </c>
      <c r="B55" s="189" t="str">
        <f>'[1]SC_Loop 1'!B55</f>
        <v>Addressable sounder with VAD and isolator</v>
      </c>
      <c r="C55" s="190"/>
      <c r="D55" s="195">
        <f>'[1]SC_Loop 1'!D55</f>
        <v>1.58E-3</v>
      </c>
      <c r="E55" s="196">
        <f t="shared" si="2"/>
        <v>0</v>
      </c>
      <c r="F55" s="239">
        <f>C55*'System Calculation'!$J$13</f>
        <v>0</v>
      </c>
      <c r="G55" s="195">
        <f>'[1]SC_Loop 1'!G55</f>
        <v>3.3450000000000001E-2</v>
      </c>
      <c r="H55" s="196">
        <f t="shared" si="3"/>
        <v>0</v>
      </c>
      <c r="I55" s="197" t="str">
        <f t="shared" si="13"/>
        <v xml:space="preserve"> </v>
      </c>
      <c r="J55" s="197"/>
      <c r="K55" s="197"/>
      <c r="L55" s="197" t="str">
        <f t="shared" si="12"/>
        <v xml:space="preserve"> </v>
      </c>
      <c r="M55" s="198" t="str">
        <f t="shared" si="14"/>
        <v xml:space="preserve"> </v>
      </c>
    </row>
    <row r="56" spans="1:15" ht="26.4" x14ac:dyDescent="0.25">
      <c r="A56" s="168" t="str">
        <f>'[1]SC_Loop 1'!A56</f>
        <v>MAD-565-I (External PS)</v>
      </c>
      <c r="B56" s="189" t="str">
        <f>'[1]SC_Loop 1'!B56</f>
        <v>Addressable sounder with VAD and isolator</v>
      </c>
      <c r="C56" s="190"/>
      <c r="D56" s="195">
        <f>'[1]SC_Loop 1'!D56</f>
        <v>3.5E-4</v>
      </c>
      <c r="E56" s="196">
        <f t="shared" si="2"/>
        <v>0</v>
      </c>
      <c r="F56" s="239">
        <f>C56*'System Calculation'!$J$13</f>
        <v>0</v>
      </c>
      <c r="G56" s="195">
        <f>'[1]SC_Loop 1'!G56</f>
        <v>8.0000000000000004E-4</v>
      </c>
      <c r="H56" s="196">
        <f t="shared" si="3"/>
        <v>0</v>
      </c>
      <c r="I56" s="197" t="str">
        <f t="shared" si="13"/>
        <v xml:space="preserve"> </v>
      </c>
      <c r="J56" s="197"/>
      <c r="K56" s="197"/>
      <c r="L56" s="197" t="str">
        <f t="shared" si="12"/>
        <v xml:space="preserve"> </v>
      </c>
      <c r="M56" s="198" t="str">
        <f t="shared" si="14"/>
        <v xml:space="preserve"> </v>
      </c>
      <c r="O56" s="153" t="str">
        <f>IF(AND(C56&gt;0),"Info: External 24V needed. EN 54-4 certified"," ")</f>
        <v xml:space="preserve"> </v>
      </c>
    </row>
    <row r="57" spans="1:15" ht="26.4" x14ac:dyDescent="0.25">
      <c r="A57" s="168" t="str">
        <f>'[1]SC_Loop 1'!A57</f>
        <v>MAD-565-I - only flash (loop)</v>
      </c>
      <c r="B57" s="189" t="str">
        <f>'[1]SC_Loop 1'!B57</f>
        <v>Addressable VAD with isolator</v>
      </c>
      <c r="C57" s="190"/>
      <c r="D57" s="195">
        <f>'[1]SC_Loop 1'!D57</f>
        <v>1.58E-3</v>
      </c>
      <c r="E57" s="196">
        <f>C57*D57</f>
        <v>0</v>
      </c>
      <c r="F57" s="239">
        <f>C57*'System Calculation'!$J$13</f>
        <v>0</v>
      </c>
      <c r="G57" s="195">
        <f>'[1]SC_Loop 1'!G57</f>
        <v>3.3450000000000001E-2</v>
      </c>
      <c r="H57" s="196">
        <f t="shared" si="3"/>
        <v>0</v>
      </c>
      <c r="I57" s="197" t="str">
        <f t="shared" si="13"/>
        <v xml:space="preserve"> </v>
      </c>
      <c r="J57" s="197"/>
      <c r="K57" s="197"/>
      <c r="L57" s="197" t="str">
        <f t="shared" si="12"/>
        <v xml:space="preserve"> </v>
      </c>
      <c r="M57" s="198" t="str">
        <f t="shared" si="14"/>
        <v xml:space="preserve"> </v>
      </c>
    </row>
    <row r="58" spans="1:15" ht="26.4" x14ac:dyDescent="0.25">
      <c r="A58" s="168" t="str">
        <f>'[1]SC_Loop 1'!A58</f>
        <v>MAD-565-I - only flash (External PS)</v>
      </c>
      <c r="B58" s="189" t="str">
        <f>'[1]SC_Loop 1'!B58</f>
        <v>Addressable VAD with isolator</v>
      </c>
      <c r="C58" s="190"/>
      <c r="D58" s="195">
        <f>'[1]SC_Loop 1'!D58</f>
        <v>3.5E-4</v>
      </c>
      <c r="E58" s="196">
        <f t="shared" ref="E58" si="15">C58*D58</f>
        <v>0</v>
      </c>
      <c r="F58" s="239">
        <f>C58*'System Calculation'!$J$13</f>
        <v>0</v>
      </c>
      <c r="G58" s="195">
        <f>'[1]SC_Loop 1'!G58</f>
        <v>8.0000000000000004E-4</v>
      </c>
      <c r="H58" s="196">
        <f t="shared" si="3"/>
        <v>0</v>
      </c>
      <c r="I58" s="197" t="str">
        <f t="shared" si="13"/>
        <v xml:space="preserve"> </v>
      </c>
      <c r="J58" s="197"/>
      <c r="K58" s="197"/>
      <c r="L58" s="197" t="str">
        <f t="shared" si="12"/>
        <v xml:space="preserve"> </v>
      </c>
      <c r="M58" s="198" t="str">
        <f t="shared" si="14"/>
        <v xml:space="preserve"> </v>
      </c>
      <c r="O58" s="153" t="str">
        <f>IF(AND(C58&gt;0),"Info: External 24V needed. EN 54-4 certified"," ")</f>
        <v xml:space="preserve"> </v>
      </c>
    </row>
    <row r="59" spans="1:15" ht="26.4" x14ac:dyDescent="0.25">
      <c r="A59" s="168" t="str">
        <f>'[1]SC_Loop 1'!A59</f>
        <v>MAD-567-I (loop)</v>
      </c>
      <c r="B59" s="189" t="str">
        <f>'[1]SC_Loop 1'!B59</f>
        <v>Sounder base with isolator</v>
      </c>
      <c r="C59" s="190"/>
      <c r="D59" s="195">
        <f>'[1]SC_Loop 1'!D59</f>
        <v>1.17E-3</v>
      </c>
      <c r="E59" s="196">
        <f t="shared" si="2"/>
        <v>0</v>
      </c>
      <c r="F59" s="239">
        <f>C59*'System Calculation'!$J$13</f>
        <v>0</v>
      </c>
      <c r="G59" s="195">
        <f>'[1]SC_Loop 1'!G59</f>
        <v>8.9499999999999996E-3</v>
      </c>
      <c r="H59" s="196">
        <f t="shared" si="3"/>
        <v>0</v>
      </c>
      <c r="I59" s="197" t="str">
        <f t="shared" si="13"/>
        <v xml:space="preserve"> </v>
      </c>
      <c r="J59" s="197"/>
      <c r="K59" s="197"/>
      <c r="L59" s="197" t="str">
        <f t="shared" si="12"/>
        <v xml:space="preserve"> </v>
      </c>
      <c r="M59" s="198" t="str">
        <f t="shared" si="14"/>
        <v xml:space="preserve"> </v>
      </c>
    </row>
    <row r="60" spans="1:15" ht="26.4" x14ac:dyDescent="0.25">
      <c r="A60" s="168" t="str">
        <f>'[1]SC_Loop 1'!A60</f>
        <v>MAD-567-I (External PS)</v>
      </c>
      <c r="B60" s="189" t="str">
        <f>'[1]SC_Loop 1'!B60</f>
        <v>Sounder base with isolator</v>
      </c>
      <c r="C60" s="190"/>
      <c r="D60" s="195">
        <f>'[1]SC_Loop 1'!D60</f>
        <v>2.61E-4</v>
      </c>
      <c r="E60" s="196">
        <f t="shared" si="2"/>
        <v>0</v>
      </c>
      <c r="F60" s="239">
        <f>C60*'System Calculation'!$J$13</f>
        <v>0</v>
      </c>
      <c r="G60" s="195">
        <f>'[1]SC_Loop 1'!G60</f>
        <v>7.1000000000000002E-4</v>
      </c>
      <c r="H60" s="196">
        <f t="shared" si="3"/>
        <v>0</v>
      </c>
      <c r="I60" s="197" t="str">
        <f t="shared" si="13"/>
        <v xml:space="preserve"> </v>
      </c>
      <c r="J60" s="197"/>
      <c r="K60" s="197"/>
      <c r="L60" s="197" t="str">
        <f t="shared" si="12"/>
        <v xml:space="preserve"> </v>
      </c>
      <c r="M60" s="198" t="str">
        <f t="shared" si="14"/>
        <v xml:space="preserve"> </v>
      </c>
      <c r="O60" s="153" t="str">
        <f>IF(AND(C60&gt;0),"Info: External 24V needed. EN 54-4 certified"," ")</f>
        <v xml:space="preserve"> </v>
      </c>
    </row>
    <row r="61" spans="1:15" ht="26.4" x14ac:dyDescent="0.25">
      <c r="A61" s="168" t="str">
        <f>'[1]SC_Loop 1'!A61</f>
        <v>MAD-569-I (loop)</v>
      </c>
      <c r="B61" s="189" t="str">
        <f>'[1]SC_Loop 1'!B61</f>
        <v>Sounder &amp; VAD base with isolator</v>
      </c>
      <c r="C61" s="190"/>
      <c r="D61" s="195">
        <f>'[1]SC_Loop 1'!D61</f>
        <v>1.17E-3</v>
      </c>
      <c r="E61" s="196">
        <f t="shared" si="2"/>
        <v>0</v>
      </c>
      <c r="F61" s="239">
        <f>C61*'System Calculation'!$J$13</f>
        <v>0</v>
      </c>
      <c r="G61" s="195">
        <f>'[1]SC_Loop 1'!G61</f>
        <v>2.3260000000000003E-2</v>
      </c>
      <c r="H61" s="196">
        <f t="shared" si="3"/>
        <v>0</v>
      </c>
      <c r="I61" s="197" t="str">
        <f t="shared" si="13"/>
        <v xml:space="preserve"> </v>
      </c>
      <c r="J61" s="197"/>
      <c r="K61" s="197"/>
      <c r="L61" s="197" t="str">
        <f t="shared" si="12"/>
        <v xml:space="preserve"> </v>
      </c>
      <c r="M61" s="198" t="str">
        <f t="shared" si="14"/>
        <v xml:space="preserve"> </v>
      </c>
    </row>
    <row r="62" spans="1:15" ht="26.4" x14ac:dyDescent="0.25">
      <c r="A62" s="168" t="str">
        <f>'[1]SC_Loop 1'!A62</f>
        <v>MAD-569-I (External PS)</v>
      </c>
      <c r="B62" s="189" t="str">
        <f>'[1]SC_Loop 1'!B62</f>
        <v>Sounder &amp; VAD base with isolator</v>
      </c>
      <c r="C62" s="190"/>
      <c r="D62" s="195">
        <f>'[1]SC_Loop 1'!D62</f>
        <v>2.5889999999999995E-4</v>
      </c>
      <c r="E62" s="196">
        <f t="shared" si="2"/>
        <v>0</v>
      </c>
      <c r="F62" s="239">
        <f>C62*'System Calculation'!$J$13</f>
        <v>0</v>
      </c>
      <c r="G62" s="195">
        <f>'[1]SC_Loop 1'!G62</f>
        <v>7.1000000000000002E-4</v>
      </c>
      <c r="H62" s="196">
        <f t="shared" si="3"/>
        <v>0</v>
      </c>
      <c r="I62" s="197" t="str">
        <f t="shared" si="13"/>
        <v xml:space="preserve"> </v>
      </c>
      <c r="J62" s="197"/>
      <c r="K62" s="197"/>
      <c r="L62" s="197" t="str">
        <f t="shared" si="12"/>
        <v xml:space="preserve"> </v>
      </c>
      <c r="M62" s="198" t="str">
        <f t="shared" si="14"/>
        <v xml:space="preserve"> </v>
      </c>
      <c r="O62" s="153" t="str">
        <f>IF(AND(C62&gt;0),"Info: External 24V needed. EN 54-4 certified"," ")</f>
        <v xml:space="preserve"> </v>
      </c>
    </row>
    <row r="63" spans="1:15" ht="26.4" x14ac:dyDescent="0.25">
      <c r="A63" s="168" t="str">
        <f>'[1]SC_Loop 1'!A63</f>
        <v>MAD-569-I - only flash (loop)</v>
      </c>
      <c r="B63" s="189" t="str">
        <f>'[1]SC_Loop 1'!B63</f>
        <v>VAD base with isolator</v>
      </c>
      <c r="C63" s="190"/>
      <c r="D63" s="195">
        <f>'[1]SC_Loop 1'!D63</f>
        <v>1.17E-3</v>
      </c>
      <c r="E63" s="196">
        <f t="shared" si="2"/>
        <v>0</v>
      </c>
      <c r="F63" s="239">
        <f>C63*'System Calculation'!$J$13</f>
        <v>0</v>
      </c>
      <c r="G63" s="195">
        <f>'[1]SC_Loop 1'!G63</f>
        <v>2.3260000000000003E-2</v>
      </c>
      <c r="H63" s="196">
        <f t="shared" si="3"/>
        <v>0</v>
      </c>
      <c r="I63" s="197" t="str">
        <f t="shared" si="13"/>
        <v xml:space="preserve"> </v>
      </c>
      <c r="J63" s="197"/>
      <c r="K63" s="197"/>
      <c r="L63" s="197" t="str">
        <f t="shared" si="12"/>
        <v xml:space="preserve"> </v>
      </c>
      <c r="M63" s="198" t="str">
        <f t="shared" si="14"/>
        <v xml:space="preserve"> </v>
      </c>
    </row>
    <row r="64" spans="1:15" ht="26.4" x14ac:dyDescent="0.25">
      <c r="A64" s="168" t="str">
        <f>'[1]SC_Loop 1'!A64</f>
        <v>MAD-569-I only flash (External PS)</v>
      </c>
      <c r="B64" s="189" t="str">
        <f>'[1]SC_Loop 1'!B64</f>
        <v>VAD base with isolator</v>
      </c>
      <c r="C64" s="190"/>
      <c r="D64" s="195">
        <f>'[1]SC_Loop 1'!D64</f>
        <v>2.5889999999999995E-4</v>
      </c>
      <c r="E64" s="196">
        <f t="shared" si="2"/>
        <v>0</v>
      </c>
      <c r="F64" s="239">
        <f>C64*'System Calculation'!$J$13</f>
        <v>0</v>
      </c>
      <c r="G64" s="195">
        <f>'[1]SC_Loop 1'!G64</f>
        <v>7.1000000000000002E-4</v>
      </c>
      <c r="H64" s="196">
        <f t="shared" si="3"/>
        <v>0</v>
      </c>
      <c r="I64" s="197" t="str">
        <f t="shared" si="13"/>
        <v xml:space="preserve"> </v>
      </c>
      <c r="J64" s="197"/>
      <c r="K64" s="197"/>
      <c r="L64" s="197" t="str">
        <f t="shared" si="12"/>
        <v xml:space="preserve"> </v>
      </c>
      <c r="M64" s="198" t="str">
        <f t="shared" si="14"/>
        <v xml:space="preserve"> </v>
      </c>
      <c r="O64" s="153" t="str">
        <f>IF(AND(C64&gt;0),"Info: External 24V needed. EN 54-4 certified"," ")</f>
        <v xml:space="preserve"> </v>
      </c>
    </row>
    <row r="65" spans="1:13" x14ac:dyDescent="0.25">
      <c r="A65" s="168" t="str">
        <f>'[1]SC_Loop 1'!A65</f>
        <v>MAD-472</v>
      </c>
      <c r="B65" s="189" t="str">
        <f>'[1]SC_Loop 1'!B65</f>
        <v>Sounder base</v>
      </c>
      <c r="C65" s="190"/>
      <c r="D65" s="195">
        <f>'[1]SC_Loop 1'!D65</f>
        <v>1.0739999999999999E-4</v>
      </c>
      <c r="E65" s="196">
        <f>C65*D65</f>
        <v>0</v>
      </c>
      <c r="F65" s="239">
        <f>C65*'System Calculation'!$J$13</f>
        <v>0</v>
      </c>
      <c r="G65" s="195">
        <f>'[1]SC_Loop 1'!G65</f>
        <v>8.4499999999999992E-3</v>
      </c>
      <c r="H65" s="196">
        <f t="shared" si="3"/>
        <v>0</v>
      </c>
      <c r="I65" s="197" t="str">
        <f t="shared" si="13"/>
        <v xml:space="preserve"> </v>
      </c>
      <c r="J65" s="197"/>
      <c r="K65" s="197"/>
      <c r="L65" s="197" t="str">
        <f t="shared" si="12"/>
        <v xml:space="preserve"> </v>
      </c>
      <c r="M65" s="198" t="str">
        <f t="shared" si="14"/>
        <v xml:space="preserve"> </v>
      </c>
    </row>
    <row r="66" spans="1:13" ht="26.4" x14ac:dyDescent="0.25">
      <c r="A66" s="168" t="str">
        <f>'[1]SC_Loop 1'!A66</f>
        <v>MAD-473</v>
      </c>
      <c r="B66" s="189" t="str">
        <f>'[1]SC_Loop 1'!B66</f>
        <v>Sounder base with flash</v>
      </c>
      <c r="C66" s="190"/>
      <c r="D66" s="195">
        <f>'[1]SC_Loop 1'!D66</f>
        <v>1.0679999999999999E-4</v>
      </c>
      <c r="E66" s="196">
        <f t="shared" si="2"/>
        <v>0</v>
      </c>
      <c r="F66" s="239">
        <f>C66*'System Calculation'!$J$13</f>
        <v>0</v>
      </c>
      <c r="G66" s="195">
        <f>'[1]SC_Loop 1'!G66</f>
        <v>9.4800000000000006E-3</v>
      </c>
      <c r="H66" s="196">
        <f t="shared" si="3"/>
        <v>0</v>
      </c>
      <c r="I66" s="197" t="str">
        <f t="shared" si="13"/>
        <v xml:space="preserve"> </v>
      </c>
      <c r="J66" s="197"/>
      <c r="K66" s="197"/>
      <c r="L66" s="197" t="str">
        <f t="shared" si="12"/>
        <v xml:space="preserve"> </v>
      </c>
      <c r="M66" s="198" t="str">
        <f t="shared" si="14"/>
        <v xml:space="preserve"> </v>
      </c>
    </row>
    <row r="67" spans="1:13" ht="26.4" x14ac:dyDescent="0.25">
      <c r="A67" s="168" t="str">
        <f>'[1]SC_Loop 1'!A67</f>
        <v>MAD-481</v>
      </c>
      <c r="B67" s="189" t="str">
        <f>'[1]SC_Loop 1'!B67</f>
        <v>1 output 230V addressable module</v>
      </c>
      <c r="C67" s="190"/>
      <c r="D67" s="195">
        <f>'[1]SC_Loop 1'!D67</f>
        <v>2.9999999999999997E-4</v>
      </c>
      <c r="E67" s="196">
        <f t="shared" si="2"/>
        <v>0</v>
      </c>
      <c r="F67" s="239">
        <f>C67*'System Calculation'!$J$14</f>
        <v>0</v>
      </c>
      <c r="G67" s="195">
        <f>'[1]SC_Loop 1'!G67</f>
        <v>3.0000000000000001E-3</v>
      </c>
      <c r="H67" s="196">
        <f t="shared" si="3"/>
        <v>0</v>
      </c>
      <c r="I67" s="197"/>
      <c r="J67" s="197"/>
      <c r="K67" s="197" t="str">
        <f>IF(C67&lt;&gt;0,C67," ")</f>
        <v xml:space="preserve"> </v>
      </c>
      <c r="L67" s="197"/>
      <c r="M67" s="198" t="str">
        <f>IF(K67&lt;&gt;0,K67," ")</f>
        <v xml:space="preserve"> </v>
      </c>
    </row>
    <row r="68" spans="1:13" ht="39.6" x14ac:dyDescent="0.25">
      <c r="A68" s="168" t="str">
        <f>'[1]SC_Loop 1'!A68</f>
        <v>MAD-481-I</v>
      </c>
      <c r="B68" s="189" t="str">
        <f>'[1]SC_Loop 1'!B68</f>
        <v>1 output 230V addressable module with isolator</v>
      </c>
      <c r="C68" s="190"/>
      <c r="D68" s="195">
        <f>'[1]SC_Loop 1'!D68</f>
        <v>2.9999999999999997E-4</v>
      </c>
      <c r="E68" s="196">
        <f t="shared" si="2"/>
        <v>0</v>
      </c>
      <c r="F68" s="239">
        <f>C68*'System Calculation'!$J$14</f>
        <v>0</v>
      </c>
      <c r="G68" s="195">
        <f>'[1]SC_Loop 1'!G68</f>
        <v>3.0000000000000001E-3</v>
      </c>
      <c r="H68" s="196">
        <f t="shared" si="3"/>
        <v>0</v>
      </c>
      <c r="I68" s="197"/>
      <c r="J68" s="197"/>
      <c r="K68" s="197" t="str">
        <f>IF(C68&lt;&gt;0,C68," ")</f>
        <v xml:space="preserve"> </v>
      </c>
      <c r="L68" s="197"/>
      <c r="M68" s="198" t="str">
        <f t="shared" ref="M68:M69" si="16">IF(K68&lt;&gt;0,K68," ")</f>
        <v xml:space="preserve"> </v>
      </c>
    </row>
    <row r="69" spans="1:13" x14ac:dyDescent="0.25">
      <c r="A69" s="168" t="str">
        <f>'[1]SC_Loop 1'!A69</f>
        <v>MAD-490</v>
      </c>
      <c r="B69" s="189" t="str">
        <f>'[1]SC_Loop 1'!B69</f>
        <v>Isolator module</v>
      </c>
      <c r="C69" s="190"/>
      <c r="D69" s="195">
        <f>'[1]SC_Loop 1'!D69</f>
        <v>6.9599999999999998E-5</v>
      </c>
      <c r="E69" s="196">
        <f t="shared" si="2"/>
        <v>0</v>
      </c>
      <c r="F69" s="239">
        <f>C69*'System Calculation'!$J$14</f>
        <v>0</v>
      </c>
      <c r="G69" s="195">
        <f>'[1]SC_Loop 1'!G69</f>
        <v>3.7659999999999999E-2</v>
      </c>
      <c r="H69" s="196">
        <f t="shared" si="3"/>
        <v>0</v>
      </c>
      <c r="I69" s="197"/>
      <c r="J69" s="197"/>
      <c r="K69" s="197" t="str">
        <f>IF(C69&lt;&gt;0,C69," ")</f>
        <v xml:space="preserve"> </v>
      </c>
      <c r="L69" s="197"/>
      <c r="M69" s="198" t="str">
        <f t="shared" si="16"/>
        <v xml:space="preserve"> </v>
      </c>
    </row>
    <row r="70" spans="1:13" ht="26.4" x14ac:dyDescent="0.25">
      <c r="A70" s="168" t="str">
        <f>'[1]SC_Loop 1'!A70</f>
        <v>PAD-10A-I</v>
      </c>
      <c r="B70" s="189" t="str">
        <f>'[1]SC_Loop 1'!B70</f>
        <v>Remote indicator with isolator</v>
      </c>
      <c r="C70" s="190"/>
      <c r="D70" s="195">
        <f>'[1]SC_Loop 1'!D70</f>
        <v>1.7640000000000001E-4</v>
      </c>
      <c r="E70" s="196">
        <f t="shared" si="2"/>
        <v>0</v>
      </c>
      <c r="F70" s="239">
        <f>IF(C70&gt;10,10,C70)</f>
        <v>0</v>
      </c>
      <c r="G70" s="195">
        <f>'[1]SC_Loop 1'!G70</f>
        <v>2.98E-3</v>
      </c>
      <c r="H70" s="196">
        <f t="shared" si="3"/>
        <v>0</v>
      </c>
      <c r="I70" s="197"/>
      <c r="J70" s="197" t="str">
        <f t="shared" ref="J70" si="17">IF(C70&lt;&gt;0,C70," ")</f>
        <v xml:space="preserve"> </v>
      </c>
      <c r="K70" s="197"/>
      <c r="L70" s="197"/>
      <c r="M70" s="198" t="str">
        <f t="shared" si="4"/>
        <v xml:space="preserve"> </v>
      </c>
    </row>
    <row r="71" spans="1:13" ht="39.6" x14ac:dyDescent="0.25">
      <c r="A71" s="168" t="str">
        <f>'[1]SC_Loop 1'!A71</f>
        <v>TPLD-100 (CCD-102) = 3 loop address</v>
      </c>
      <c r="B71" s="189" t="str">
        <f>'[1]SC_Loop 1'!B71</f>
        <v>2 zones fire alarm control panel connected to loop</v>
      </c>
      <c r="C71" s="190"/>
      <c r="D71" s="195">
        <f>'[1]SC_Loop 1'!D71</f>
        <v>1.8629999999999999E-3</v>
      </c>
      <c r="E71" s="196">
        <f t="shared" si="2"/>
        <v>0</v>
      </c>
      <c r="F71" s="239">
        <f>C71</f>
        <v>0</v>
      </c>
      <c r="G71" s="195">
        <f>'[1]SC_Loop 1'!G71</f>
        <v>1.8600000000000001E-3</v>
      </c>
      <c r="H71" s="196">
        <f t="shared" si="3"/>
        <v>0</v>
      </c>
      <c r="I71" s="197"/>
      <c r="J71" s="197"/>
      <c r="K71" s="197"/>
      <c r="L71" s="197"/>
      <c r="M71" s="198" t="str">
        <f>IF(C75&lt;&gt;0,3*C75," ")</f>
        <v xml:space="preserve"> </v>
      </c>
    </row>
    <row r="72" spans="1:13" ht="39.6" x14ac:dyDescent="0.25">
      <c r="A72" s="168" t="str">
        <f>'[1]SC_Loop 1'!A72</f>
        <v>TPLD-100 (CCD-104) = 5 loop address</v>
      </c>
      <c r="B72" s="189" t="str">
        <f>'[1]SC_Loop 1'!B72</f>
        <v>4 zones fire alarm control panel connected to loop</v>
      </c>
      <c r="C72" s="190"/>
      <c r="D72" s="195">
        <f>'[1]SC_Loop 1'!D72</f>
        <v>1.8629999999999999E-3</v>
      </c>
      <c r="E72" s="196">
        <f t="shared" si="2"/>
        <v>0</v>
      </c>
      <c r="F72" s="239">
        <f t="shared" ref="F72:F75" si="18">C72</f>
        <v>0</v>
      </c>
      <c r="G72" s="195">
        <f>'[1]SC_Loop 1'!G72</f>
        <v>1.8600000000000001E-3</v>
      </c>
      <c r="H72" s="196">
        <f t="shared" si="3"/>
        <v>0</v>
      </c>
      <c r="I72" s="197"/>
      <c r="J72" s="197"/>
      <c r="K72" s="197"/>
      <c r="L72" s="197"/>
      <c r="M72" s="198" t="str">
        <f>IF(C75&lt;&gt;0,5*C75," ")</f>
        <v xml:space="preserve"> </v>
      </c>
    </row>
    <row r="73" spans="1:13" ht="39.6" x14ac:dyDescent="0.25">
      <c r="A73" s="168" t="str">
        <f>'[1]SC_Loop 1'!A73</f>
        <v>TPLD-100 (CCD-108) = 9 loop address</v>
      </c>
      <c r="B73" s="189" t="str">
        <f>'[1]SC_Loop 1'!B73</f>
        <v>8 zones fire alarm control panel connected to loop</v>
      </c>
      <c r="C73" s="190"/>
      <c r="D73" s="195">
        <f>'[1]SC_Loop 1'!D73</f>
        <v>1.8629999999999999E-3</v>
      </c>
      <c r="E73" s="196">
        <f t="shared" si="2"/>
        <v>0</v>
      </c>
      <c r="F73" s="239">
        <f t="shared" si="18"/>
        <v>0</v>
      </c>
      <c r="G73" s="195">
        <f>'[1]SC_Loop 1'!G73</f>
        <v>1.8600000000000001E-3</v>
      </c>
      <c r="H73" s="196">
        <f t="shared" si="3"/>
        <v>0</v>
      </c>
      <c r="I73" s="197"/>
      <c r="J73" s="197"/>
      <c r="K73" s="197"/>
      <c r="L73" s="197"/>
      <c r="M73" s="198" t="str">
        <f>IF(C75&lt;&gt;0,9*C75," ")</f>
        <v xml:space="preserve"> </v>
      </c>
    </row>
    <row r="74" spans="1:13" ht="39.6" x14ac:dyDescent="0.25">
      <c r="A74" s="168" t="str">
        <f>'[1]SC_Loop 1'!A74</f>
        <v>TPLD-100 (CCD-112) = 13 loop address</v>
      </c>
      <c r="B74" s="189" t="str">
        <f>'[1]SC_Loop 1'!B74</f>
        <v>12 zones fire alarm control panel connected to loop</v>
      </c>
      <c r="C74" s="190"/>
      <c r="D74" s="195">
        <f>'[1]SC_Loop 1'!D74</f>
        <v>1.8629999999999999E-3</v>
      </c>
      <c r="E74" s="196">
        <f t="shared" si="2"/>
        <v>0</v>
      </c>
      <c r="F74" s="239">
        <f t="shared" si="18"/>
        <v>0</v>
      </c>
      <c r="G74" s="195">
        <f>'[1]SC_Loop 1'!G74</f>
        <v>1.8600000000000001E-3</v>
      </c>
      <c r="H74" s="196">
        <f t="shared" si="3"/>
        <v>0</v>
      </c>
      <c r="I74" s="197"/>
      <c r="J74" s="197"/>
      <c r="K74" s="197"/>
      <c r="L74" s="197"/>
      <c r="M74" s="198" t="str">
        <f>IF(C75&lt;&gt;0,13*C75," ")</f>
        <v xml:space="preserve"> </v>
      </c>
    </row>
    <row r="75" spans="1:13" ht="40.200000000000003" thickBot="1" x14ac:dyDescent="0.3">
      <c r="A75" s="168" t="str">
        <f>'[1]SC_Loop 1'!A75</f>
        <v>TPLD-100 (CCD-103) = 7 loop address</v>
      </c>
      <c r="B75" s="189" t="str">
        <f>'[1]SC_Loop 1'!B75</f>
        <v>Extinguishing control panel connected to loop</v>
      </c>
      <c r="C75" s="190"/>
      <c r="D75" s="199">
        <f>'[1]SC_Loop 1'!D75</f>
        <v>1.8629999999999999E-3</v>
      </c>
      <c r="E75" s="200">
        <f t="shared" si="2"/>
        <v>0</v>
      </c>
      <c r="F75" s="239">
        <f t="shared" si="18"/>
        <v>0</v>
      </c>
      <c r="G75" s="199">
        <f>'[1]SC_Loop 1'!G75</f>
        <v>1.8600000000000001E-3</v>
      </c>
      <c r="H75" s="200">
        <f t="shared" si="3"/>
        <v>0</v>
      </c>
      <c r="I75" s="201"/>
      <c r="J75" s="201"/>
      <c r="K75" s="201"/>
      <c r="L75" s="202"/>
      <c r="M75" s="203" t="str">
        <f>IF(C75&lt;&gt;0,7*C75," ")</f>
        <v xml:space="preserve"> </v>
      </c>
    </row>
    <row r="76" spans="1:13" s="161" customFormat="1" ht="13.8" thickBot="1" x14ac:dyDescent="0.3">
      <c r="A76" s="165" t="s">
        <v>2</v>
      </c>
      <c r="B76" s="204"/>
      <c r="C76" s="205">
        <f>SUM(C15:C69)+SUM(M71:M75)</f>
        <v>0</v>
      </c>
      <c r="D76" s="241"/>
      <c r="E76" s="206">
        <f>SUM(E15:E75)</f>
        <v>0</v>
      </c>
      <c r="F76" s="207">
        <f>SUM(F15:F69)</f>
        <v>0</v>
      </c>
      <c r="G76" s="242"/>
      <c r="H76" s="206">
        <f t="shared" ref="H76:M76" si="19">SUM(H15:H75)</f>
        <v>0</v>
      </c>
      <c r="I76" s="206">
        <f t="shared" si="19"/>
        <v>0</v>
      </c>
      <c r="J76" s="205">
        <f t="shared" si="19"/>
        <v>0</v>
      </c>
      <c r="K76" s="205">
        <f t="shared" si="19"/>
        <v>0</v>
      </c>
      <c r="L76" s="205">
        <f t="shared" si="19"/>
        <v>0</v>
      </c>
      <c r="M76" s="208">
        <f t="shared" si="19"/>
        <v>0</v>
      </c>
    </row>
    <row r="77" spans="1:13" s="161" customFormat="1" x14ac:dyDescent="0.25">
      <c r="C77" s="173" t="str">
        <f>IF($M$76&gt;250,"Error: The loop does not support more than 250 addresses","")</f>
        <v/>
      </c>
      <c r="D77" s="209"/>
      <c r="E77" s="210"/>
      <c r="F77" s="211"/>
      <c r="G77" s="210"/>
      <c r="H77" s="210"/>
      <c r="I77" s="210"/>
      <c r="J77" s="210"/>
      <c r="K77" s="210"/>
      <c r="L77" s="212"/>
      <c r="M77" s="212"/>
    </row>
    <row r="78" spans="1:13" ht="14.4" customHeight="1" thickBot="1" x14ac:dyDescent="0.3">
      <c r="F78" s="213"/>
    </row>
    <row r="79" spans="1:13" ht="14.4" customHeight="1" thickBot="1" x14ac:dyDescent="0.3">
      <c r="A79" s="165" t="s">
        <v>186</v>
      </c>
      <c r="B79" s="214"/>
      <c r="C79" s="215"/>
      <c r="D79" s="213"/>
    </row>
    <row r="80" spans="1:13" ht="14.4" customHeight="1" x14ac:dyDescent="0.25">
      <c r="A80" s="168" t="s">
        <v>24</v>
      </c>
      <c r="B80" s="217">
        <v>1.72E-2</v>
      </c>
      <c r="C80" s="193" t="s">
        <v>25</v>
      </c>
      <c r="D80" s="213"/>
    </row>
    <row r="81" spans="1:12" ht="14.4" customHeight="1" x14ac:dyDescent="0.25">
      <c r="A81" s="194" t="s">
        <v>141</v>
      </c>
      <c r="B81" s="218">
        <f>E76</f>
        <v>0</v>
      </c>
      <c r="C81" s="198" t="s">
        <v>3</v>
      </c>
      <c r="D81" s="213"/>
    </row>
    <row r="82" spans="1:12" ht="14.4" customHeight="1" x14ac:dyDescent="0.25">
      <c r="A82" s="194" t="s">
        <v>142</v>
      </c>
      <c r="B82" s="218">
        <f>H76-I76</f>
        <v>0</v>
      </c>
      <c r="C82" s="198" t="s">
        <v>3</v>
      </c>
      <c r="D82" s="213"/>
    </row>
    <row r="83" spans="1:12" ht="14.4" customHeight="1" x14ac:dyDescent="0.25">
      <c r="A83" s="194" t="s">
        <v>144</v>
      </c>
      <c r="B83" s="218">
        <f>I76</f>
        <v>0</v>
      </c>
      <c r="C83" s="198" t="s">
        <v>3</v>
      </c>
      <c r="D83" s="213"/>
    </row>
    <row r="84" spans="1:12" ht="14.4" customHeight="1" x14ac:dyDescent="0.25">
      <c r="A84" s="194" t="s">
        <v>26</v>
      </c>
      <c r="B84" s="218">
        <f>SUM(B82:B83)</f>
        <v>0</v>
      </c>
      <c r="C84" s="198" t="s">
        <v>3</v>
      </c>
      <c r="D84" s="213"/>
    </row>
    <row r="85" spans="1:12" ht="14.4" customHeight="1" thickBot="1" x14ac:dyDescent="0.3">
      <c r="A85" s="174" t="s">
        <v>146</v>
      </c>
      <c r="B85" s="219">
        <v>6.9</v>
      </c>
      <c r="C85" s="176" t="s">
        <v>27</v>
      </c>
      <c r="D85" s="213"/>
    </row>
    <row r="86" spans="1:12" ht="14.4" customHeight="1" thickBot="1" x14ac:dyDescent="0.3">
      <c r="E86" s="213"/>
    </row>
    <row r="87" spans="1:12" ht="14.4" customHeight="1" thickBot="1" x14ac:dyDescent="0.3">
      <c r="A87" s="180" t="s">
        <v>147</v>
      </c>
      <c r="B87" s="182"/>
      <c r="C87" s="182"/>
      <c r="D87" s="182"/>
      <c r="E87" s="220"/>
      <c r="F87" s="182"/>
      <c r="G87" s="182"/>
      <c r="H87" s="182"/>
      <c r="I87" s="182"/>
      <c r="J87" s="182"/>
      <c r="K87" s="183"/>
      <c r="L87" s="221" t="s">
        <v>148</v>
      </c>
    </row>
    <row r="88" spans="1:12" ht="14.4" customHeight="1" x14ac:dyDescent="0.25">
      <c r="A88" s="192" t="s">
        <v>149</v>
      </c>
      <c r="B88" s="192">
        <v>1000</v>
      </c>
      <c r="C88" s="192">
        <v>1500</v>
      </c>
      <c r="D88" s="192"/>
      <c r="E88" s="192">
        <v>2000</v>
      </c>
      <c r="F88" s="192"/>
      <c r="G88" s="192"/>
      <c r="H88" s="192">
        <v>2500</v>
      </c>
      <c r="I88" s="192">
        <v>3000</v>
      </c>
      <c r="J88" s="222">
        <v>3500</v>
      </c>
      <c r="K88" s="223" t="s">
        <v>30</v>
      </c>
    </row>
    <row r="89" spans="1:12" ht="14.4" customHeight="1" x14ac:dyDescent="0.25">
      <c r="A89" s="197" t="s">
        <v>32</v>
      </c>
      <c r="B89" s="224" t="e">
        <f>((($B$80*B88)/B91)*2)</f>
        <v>#DIV/0!</v>
      </c>
      <c r="C89" s="224" t="e">
        <f t="shared" ref="C89:J89" si="20">((($B$80*C88)/C91)*2)</f>
        <v>#DIV/0!</v>
      </c>
      <c r="D89" s="224" t="e">
        <f t="shared" si="20"/>
        <v>#DIV/0!</v>
      </c>
      <c r="E89" s="224" t="e">
        <f t="shared" si="20"/>
        <v>#DIV/0!</v>
      </c>
      <c r="F89" s="224" t="e">
        <f t="shared" si="20"/>
        <v>#DIV/0!</v>
      </c>
      <c r="G89" s="224"/>
      <c r="H89" s="224" t="e">
        <f t="shared" si="20"/>
        <v>#DIV/0!</v>
      </c>
      <c r="I89" s="224" t="e">
        <f t="shared" si="20"/>
        <v>#DIV/0!</v>
      </c>
      <c r="J89" s="224" t="e">
        <f t="shared" si="20"/>
        <v>#DIV/0!</v>
      </c>
      <c r="K89" s="225" t="s">
        <v>31</v>
      </c>
    </row>
    <row r="90" spans="1:12" ht="14.4" customHeight="1" thickBot="1" x14ac:dyDescent="0.3">
      <c r="A90" s="201" t="s">
        <v>33</v>
      </c>
      <c r="B90" s="224" t="e">
        <f>B89/2</f>
        <v>#DIV/0!</v>
      </c>
      <c r="C90" s="224" t="e">
        <f t="shared" ref="C90:F90" si="21">C89/2</f>
        <v>#DIV/0!</v>
      </c>
      <c r="D90" s="224" t="e">
        <f t="shared" si="21"/>
        <v>#DIV/0!</v>
      </c>
      <c r="E90" s="224" t="e">
        <f t="shared" si="21"/>
        <v>#DIV/0!</v>
      </c>
      <c r="F90" s="224" t="e">
        <f t="shared" si="21"/>
        <v>#DIV/0!</v>
      </c>
      <c r="G90" s="224"/>
      <c r="H90" s="224" t="e">
        <f>H89/2</f>
        <v>#DIV/0!</v>
      </c>
      <c r="I90" s="224" t="e">
        <f>I89/2</f>
        <v>#DIV/0!</v>
      </c>
      <c r="J90" s="224" t="e">
        <f>J89/2</f>
        <v>#DIV/0!</v>
      </c>
      <c r="K90" s="226" t="s">
        <v>31</v>
      </c>
    </row>
    <row r="91" spans="1:12" ht="14.4" customHeight="1" thickBot="1" x14ac:dyDescent="0.3">
      <c r="A91" s="165" t="s">
        <v>34</v>
      </c>
      <c r="B91" s="227" t="e">
        <f t="shared" ref="B91:J91" si="22">IF((($B$80*B$88)/(($B$85-((SUM($C$16,$C$18,$C$20,$C$22)*0.155)*$B$84))/$B$84))&lt;0.5,0.5,(($B$80*B$88)/(($B$85-((SUM($C$16,$C$18,$C$20,$C$22)*0.155)*$B$84))/$B$84)))</f>
        <v>#DIV/0!</v>
      </c>
      <c r="C91" s="227" t="e">
        <f t="shared" si="22"/>
        <v>#DIV/0!</v>
      </c>
      <c r="D91" s="227" t="e">
        <f t="shared" si="22"/>
        <v>#DIV/0!</v>
      </c>
      <c r="E91" s="227" t="e">
        <f t="shared" si="22"/>
        <v>#DIV/0!</v>
      </c>
      <c r="F91" s="227" t="e">
        <f t="shared" si="22"/>
        <v>#DIV/0!</v>
      </c>
      <c r="G91" s="227" t="e">
        <f t="shared" si="22"/>
        <v>#DIV/0!</v>
      </c>
      <c r="H91" s="227" t="e">
        <f t="shared" si="22"/>
        <v>#DIV/0!</v>
      </c>
      <c r="I91" s="227" t="e">
        <f t="shared" si="22"/>
        <v>#DIV/0!</v>
      </c>
      <c r="J91" s="227" t="e">
        <f t="shared" si="22"/>
        <v>#DIV/0!</v>
      </c>
      <c r="K91" s="228" t="s">
        <v>23</v>
      </c>
    </row>
    <row r="92" spans="1:12" ht="14.4" customHeight="1" thickBot="1" x14ac:dyDescent="0.3">
      <c r="E92" s="213"/>
    </row>
    <row r="93" spans="1:12" ht="14.4" customHeight="1" thickBot="1" x14ac:dyDescent="0.3">
      <c r="A93" s="180" t="s">
        <v>150</v>
      </c>
      <c r="B93" s="182"/>
      <c r="C93" s="182"/>
      <c r="D93" s="182"/>
      <c r="E93" s="220"/>
      <c r="F93" s="182"/>
      <c r="G93" s="182"/>
      <c r="H93" s="182"/>
      <c r="I93" s="182"/>
      <c r="J93" s="182"/>
      <c r="K93" s="183"/>
      <c r="L93" s="221" t="s">
        <v>148</v>
      </c>
    </row>
    <row r="94" spans="1:12" ht="14.4" customHeight="1" x14ac:dyDescent="0.25">
      <c r="A94" s="223" t="s">
        <v>152</v>
      </c>
      <c r="B94" s="216">
        <v>0.5</v>
      </c>
      <c r="C94" s="192">
        <v>0.75</v>
      </c>
      <c r="D94" s="192"/>
      <c r="E94" s="192">
        <v>1</v>
      </c>
      <c r="F94" s="192"/>
      <c r="G94" s="192"/>
      <c r="H94" s="192">
        <v>1.5</v>
      </c>
      <c r="I94" s="192">
        <v>2.5</v>
      </c>
      <c r="J94" s="222">
        <v>4</v>
      </c>
      <c r="K94" s="223" t="s">
        <v>23</v>
      </c>
    </row>
    <row r="95" spans="1:12" ht="14.4" customHeight="1" x14ac:dyDescent="0.25">
      <c r="A95" s="225" t="s">
        <v>32</v>
      </c>
      <c r="B95" s="224" t="e">
        <f t="shared" ref="B95:J95" si="23">$B$80*B97/B94*2</f>
        <v>#DIV/0!</v>
      </c>
      <c r="C95" s="224" t="e">
        <f t="shared" si="23"/>
        <v>#DIV/0!</v>
      </c>
      <c r="D95" s="224"/>
      <c r="E95" s="224" t="e">
        <f t="shared" ref="E95" si="24">$B$80*E97/E94*2</f>
        <v>#DIV/0!</v>
      </c>
      <c r="F95" s="224" t="e">
        <f t="shared" si="23"/>
        <v>#DIV/0!</v>
      </c>
      <c r="G95" s="224"/>
      <c r="H95" s="224" t="e">
        <f t="shared" si="23"/>
        <v>#DIV/0!</v>
      </c>
      <c r="I95" s="224" t="e">
        <f t="shared" si="23"/>
        <v>#DIV/0!</v>
      </c>
      <c r="J95" s="224" t="e">
        <f t="shared" si="23"/>
        <v>#DIV/0!</v>
      </c>
      <c r="K95" s="225" t="s">
        <v>31</v>
      </c>
    </row>
    <row r="96" spans="1:12" ht="14.4" customHeight="1" thickBot="1" x14ac:dyDescent="0.3">
      <c r="A96" s="226" t="s">
        <v>33</v>
      </c>
      <c r="B96" s="224" t="e">
        <f>B95/2</f>
        <v>#DIV/0!</v>
      </c>
      <c r="C96" s="224" t="e">
        <f t="shared" ref="C96" si="25">C95/2</f>
        <v>#DIV/0!</v>
      </c>
      <c r="D96" s="224"/>
      <c r="E96" s="224" t="e">
        <f t="shared" ref="E96:F96" si="26">E95/2</f>
        <v>#DIV/0!</v>
      </c>
      <c r="F96" s="224" t="e">
        <f t="shared" si="26"/>
        <v>#DIV/0!</v>
      </c>
      <c r="G96" s="224"/>
      <c r="H96" s="224" t="e">
        <f>H95/2</f>
        <v>#DIV/0!</v>
      </c>
      <c r="I96" s="224" t="e">
        <f>I95/2</f>
        <v>#DIV/0!</v>
      </c>
      <c r="J96" s="224" t="e">
        <f>J95/2</f>
        <v>#DIV/0!</v>
      </c>
      <c r="K96" s="226" t="s">
        <v>31</v>
      </c>
    </row>
    <row r="97" spans="1:13" ht="14.4" customHeight="1" thickBot="1" x14ac:dyDescent="0.3">
      <c r="A97" s="228" t="s">
        <v>35</v>
      </c>
      <c r="B97" s="227" t="e">
        <f t="shared" ref="B97:J97" si="27">IF((((($B$85-((SUM($C$16,$C$18,$C$20,$C$22)*0.155)*$B$84))/$B$84)*B$94)/$B$80)&gt;3500,3500,(((($B$85-((SUM($C$16,$C$18,$C$20,$C$22)*0.155)*$B$84))/$B$84)*B$94)/$B$80))</f>
        <v>#DIV/0!</v>
      </c>
      <c r="C97" s="227" t="e">
        <f t="shared" si="27"/>
        <v>#DIV/0!</v>
      </c>
      <c r="D97" s="227" t="e">
        <f t="shared" si="27"/>
        <v>#DIV/0!</v>
      </c>
      <c r="E97" s="227" t="e">
        <f t="shared" si="27"/>
        <v>#DIV/0!</v>
      </c>
      <c r="F97" s="227" t="e">
        <f t="shared" si="27"/>
        <v>#DIV/0!</v>
      </c>
      <c r="G97" s="227" t="e">
        <f t="shared" si="27"/>
        <v>#DIV/0!</v>
      </c>
      <c r="H97" s="227" t="e">
        <f t="shared" si="27"/>
        <v>#DIV/0!</v>
      </c>
      <c r="I97" s="227" t="e">
        <f t="shared" si="27"/>
        <v>#DIV/0!</v>
      </c>
      <c r="J97" s="227" t="e">
        <f t="shared" si="27"/>
        <v>#DIV/0!</v>
      </c>
      <c r="K97" s="228" t="s">
        <v>30</v>
      </c>
    </row>
    <row r="98" spans="1:13" ht="14.4" customHeight="1" thickBot="1" x14ac:dyDescent="0.3">
      <c r="E98" s="213"/>
    </row>
    <row r="99" spans="1:13" ht="14.4" customHeight="1" thickBot="1" x14ac:dyDescent="0.3">
      <c r="A99" s="180" t="s">
        <v>155</v>
      </c>
      <c r="B99" s="182"/>
      <c r="C99" s="183"/>
      <c r="D99" s="213"/>
    </row>
    <row r="100" spans="1:13" ht="14.4" customHeight="1" x14ac:dyDescent="0.25">
      <c r="A100" s="168" t="s">
        <v>36</v>
      </c>
      <c r="B100" s="192">
        <f>$B$8</f>
        <v>1.5</v>
      </c>
      <c r="C100" s="193" t="s">
        <v>23</v>
      </c>
      <c r="D100" s="213"/>
      <c r="G100" s="173" t="str">
        <f>IF(B100&lt;0.5,"Error: La Section mínima de cable en el Loop es 0,5 mm2","")</f>
        <v/>
      </c>
    </row>
    <row r="101" spans="1:13" ht="14.4" customHeight="1" x14ac:dyDescent="0.25">
      <c r="A101" s="194" t="s">
        <v>37</v>
      </c>
      <c r="B101" s="197">
        <f>$B$9</f>
        <v>1000</v>
      </c>
      <c r="C101" s="198" t="s">
        <v>23</v>
      </c>
      <c r="D101" s="213"/>
      <c r="G101" s="173" t="str">
        <f>IF(B101&gt;3500,"Error: The Maximum Lenght in the Line is 3500 m","")</f>
        <v/>
      </c>
    </row>
    <row r="102" spans="1:13" ht="14.4" customHeight="1" x14ac:dyDescent="0.25">
      <c r="A102" s="194" t="s">
        <v>153</v>
      </c>
      <c r="B102" s="229">
        <f>((($B$80*B101)/B100)*2)+(SUM(C16,C18,C20,C22,)*0.155)</f>
        <v>22.933333333333334</v>
      </c>
      <c r="C102" s="198" t="s">
        <v>31</v>
      </c>
      <c r="D102" s="213"/>
    </row>
    <row r="103" spans="1:13" ht="14.4" customHeight="1" thickBot="1" x14ac:dyDescent="0.3">
      <c r="A103" s="174" t="s">
        <v>154</v>
      </c>
      <c r="B103" s="230">
        <f>B102/2</f>
        <v>11.466666666666667</v>
      </c>
      <c r="C103" s="176" t="s">
        <v>31</v>
      </c>
      <c r="D103" s="213"/>
    </row>
    <row r="104" spans="1:13" ht="14.4" customHeight="1" thickBot="1" x14ac:dyDescent="0.3">
      <c r="A104" s="231" t="s">
        <v>38</v>
      </c>
      <c r="B104" s="232">
        <f>$B$85/$B$103</f>
        <v>0.6017441860465117</v>
      </c>
      <c r="C104" s="232" t="s">
        <v>3</v>
      </c>
      <c r="D104" s="213"/>
    </row>
    <row r="105" spans="1:13" ht="14.4" customHeight="1" thickBot="1" x14ac:dyDescent="0.3">
      <c r="A105" s="180" t="s">
        <v>156</v>
      </c>
      <c r="B105" s="182"/>
      <c r="C105" s="183"/>
      <c r="D105" s="213"/>
    </row>
    <row r="106" spans="1:13" ht="14.4" customHeight="1" thickBot="1" x14ac:dyDescent="0.3">
      <c r="A106" s="180" t="s">
        <v>157</v>
      </c>
      <c r="B106" s="183"/>
      <c r="C106" s="172" t="str">
        <f>IF($B$84&gt;0.4,"FAIL",IF($B$104&gt;=$B$84,"OK","FAIL"))</f>
        <v>OK</v>
      </c>
      <c r="D106" s="213"/>
      <c r="G106" s="173" t="str">
        <f>IF($B$84&gt;0.4,"Error:The loop current is greater than the maximum allowed current",IF($B$104&lt;$B$84,"Error: The loop current is greater than the maximum allowed current",""))</f>
        <v/>
      </c>
    </row>
    <row r="107" spans="1:13" ht="14.4" customHeight="1" thickBot="1" x14ac:dyDescent="0.3">
      <c r="A107" s="180" t="s">
        <v>158</v>
      </c>
      <c r="B107" s="183"/>
      <c r="C107" s="177" t="str">
        <f>IF($M$76&lt;=250,"OK","FAIL")</f>
        <v>OK</v>
      </c>
      <c r="D107" s="213"/>
      <c r="G107" s="173" t="str">
        <f>IF($M$76&gt;250,"Error: The loop does not support more than 250 addresses","")</f>
        <v/>
      </c>
    </row>
    <row r="108" spans="1:13" ht="14.4" customHeight="1" x14ac:dyDescent="0.25">
      <c r="F108" s="213"/>
    </row>
    <row r="110" spans="1:13" ht="27" customHeight="1" x14ac:dyDescent="0.25">
      <c r="A110" s="270" t="str">
        <f>'[1]System Calculation'!A42:J42</f>
        <v>This tool may be used as a design help for Detnov Security S.L. We reserve the right not to be responsible for its accuracy, completeness or quality of the information provided, including any kind of information which could be incomplete or incorrect.</v>
      </c>
      <c r="B110" s="270"/>
      <c r="C110" s="270"/>
      <c r="D110" s="270"/>
      <c r="E110" s="270"/>
      <c r="F110" s="270"/>
      <c r="G110" s="270"/>
      <c r="H110" s="270"/>
      <c r="I110" s="270"/>
      <c r="J110" s="270"/>
      <c r="K110" s="270"/>
      <c r="L110" s="270"/>
      <c r="M110" s="270"/>
    </row>
  </sheetData>
  <sheetProtection algorithmName="SHA-512" hashValue="Fts0+O9heQF3A7w9qtJrCjt+KRibOSpMrvSFJSnwzwz2N1WeZVY30pPQlIwLWcOv/zd6KP0DuAwx1rx09oR0mQ==" saltValue="RPyJ863LiWTV7Df3SnMKNA==" spinCount="100000" sheet="1" objects="1" scenarios="1"/>
  <mergeCells count="5">
    <mergeCell ref="K7:M7"/>
    <mergeCell ref="H8:J9"/>
    <mergeCell ref="K8:L8"/>
    <mergeCell ref="K9:L9"/>
    <mergeCell ref="A110:M110"/>
  </mergeCells>
  <conditionalFormatting sqref="B89:J90">
    <cfRule type="containsErrors" dxfId="545" priority="5">
      <formula>ISERROR(B89)</formula>
    </cfRule>
  </conditionalFormatting>
  <conditionalFormatting sqref="B91:J91">
    <cfRule type="containsErrors" dxfId="544" priority="3">
      <formula>ISERROR(B91)</formula>
    </cfRule>
  </conditionalFormatting>
  <conditionalFormatting sqref="B95:J96">
    <cfRule type="containsErrors" dxfId="543" priority="4">
      <formula>ISERROR(B95)</formula>
    </cfRule>
  </conditionalFormatting>
  <conditionalFormatting sqref="B97:J97">
    <cfRule type="containsErrors" dxfId="542" priority="1">
      <formula>ISERROR(B97)</formula>
    </cfRule>
  </conditionalFormatting>
  <conditionalFormatting sqref="C106:C107">
    <cfRule type="cellIs" dxfId="541" priority="6" stopIfTrue="1" operator="equal">
      <formula>"FAIL"</formula>
    </cfRule>
  </conditionalFormatting>
  <conditionalFormatting sqref="K15:K75">
    <cfRule type="cellIs" dxfId="540" priority="10" operator="equal">
      <formula>0</formula>
    </cfRule>
  </conditionalFormatting>
  <conditionalFormatting sqref="M8:M9">
    <cfRule type="cellIs" dxfId="539" priority="24" stopIfTrue="1" operator="equal">
      <formula>"FAIL"</formula>
    </cfRule>
  </conditionalFormatting>
  <conditionalFormatting sqref="O34:O35">
    <cfRule type="expression" dxfId="538" priority="11" stopIfTrue="1">
      <formula>$C$39&gt;2</formula>
    </cfRule>
    <cfRule type="expression" dxfId="537" priority="12" stopIfTrue="1">
      <formula>$C$39&lt;3</formula>
    </cfRule>
  </conditionalFormatting>
  <conditionalFormatting sqref="O36:O37">
    <cfRule type="expression" dxfId="536" priority="26" stopIfTrue="1">
      <formula>$C$38&gt;4</formula>
    </cfRule>
    <cfRule type="expression" dxfId="535" priority="27" stopIfTrue="1">
      <formula>$C$38&lt;5</formula>
    </cfRule>
  </conditionalFormatting>
  <conditionalFormatting sqref="O38:O43">
    <cfRule type="expression" dxfId="534" priority="13" stopIfTrue="1">
      <formula>$C$39&gt;2</formula>
    </cfRule>
    <cfRule type="expression" dxfId="533" priority="14" stopIfTrue="1">
      <formula>$C$39&lt;3</formula>
    </cfRule>
  </conditionalFormatting>
  <conditionalFormatting sqref="O54">
    <cfRule type="expression" dxfId="532" priority="15" stopIfTrue="1">
      <formula>$C$39&gt;2</formula>
    </cfRule>
    <cfRule type="expression" dxfId="531" priority="16" stopIfTrue="1">
      <formula>$C$39&lt;3</formula>
    </cfRule>
  </conditionalFormatting>
  <conditionalFormatting sqref="O56">
    <cfRule type="expression" dxfId="530" priority="8" stopIfTrue="1">
      <formula>$C$39&gt;2</formula>
    </cfRule>
    <cfRule type="expression" dxfId="529" priority="9" stopIfTrue="1">
      <formula>$C$39&lt;3</formula>
    </cfRule>
  </conditionalFormatting>
  <conditionalFormatting sqref="O58:O64">
    <cfRule type="expression" dxfId="528" priority="28" stopIfTrue="1">
      <formula>$C$39&gt;2</formula>
    </cfRule>
    <cfRule type="expression" dxfId="527" priority="29" stopIfTrue="1">
      <formula>$C$39&lt;3</formula>
    </cfRule>
  </conditionalFormatting>
  <conditionalFormatting sqref="O67:O68">
    <cfRule type="expression" dxfId="526" priority="17" stopIfTrue="1">
      <formula>$C$38&gt;4</formula>
    </cfRule>
    <cfRule type="expression" dxfId="525" priority="18" stopIfTrue="1">
      <formula>$C$38&lt;5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C1233916A58914B92F253C81E7EF304" ma:contentTypeVersion="20" ma:contentTypeDescription="Crear nuevo documento." ma:contentTypeScope="" ma:versionID="09224a6dd4b6fa58ec0e69385ea5bc02">
  <xsd:schema xmlns:xsd="http://www.w3.org/2001/XMLSchema" xmlns:xs="http://www.w3.org/2001/XMLSchema" xmlns:p="http://schemas.microsoft.com/office/2006/metadata/properties" xmlns:ns2="a41babdb-3f6c-4849-a971-e3dd1b9970e5" xmlns:ns3="2f214c53-2262-40cf-8b04-ad0da6152572" targetNamespace="http://schemas.microsoft.com/office/2006/metadata/properties" ma:root="true" ma:fieldsID="d95f23dfe37f9cf9e6bf82016a19bd78" ns2:_="" ns3:_="">
    <xsd:import namespace="a41babdb-3f6c-4849-a971-e3dd1b9970e5"/>
    <xsd:import namespace="2f214c53-2262-40cf-8b04-ad0da615257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Fecha" minOccurs="0"/>
                <xsd:element ref="ns2:lcf76f155ced4ddcb4097134ff3c332f" minOccurs="0"/>
                <xsd:element ref="ns3:TaxCatchAll" minOccurs="0"/>
                <xsd:element ref="ns2:Comentario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1babdb-3f6c-4849-a971-e3dd1b9970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Fecha" ma:index="21" nillable="true" ma:displayName="Fecha" ma:format="DateTime" ma:internalName="Fecha">
      <xsd:simpleType>
        <xsd:restriction base="dms:DateTime"/>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22adef02-d03f-4f27-b1bf-272bfb3bdacf" ma:termSetId="09814cd3-568e-fe90-9814-8d621ff8fb84" ma:anchorId="fba54fb3-c3e1-fe81-a776-ca4b69148c4d" ma:open="true" ma:isKeyword="false">
      <xsd:complexType>
        <xsd:sequence>
          <xsd:element ref="pc:Terms" minOccurs="0" maxOccurs="1"/>
        </xsd:sequence>
      </xsd:complexType>
    </xsd:element>
    <xsd:element name="Comentarios" ma:index="25" nillable="true" ma:displayName="Comentarios" ma:format="Dropdown" ma:internalName="Comentarios">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214c53-2262-40cf-8b04-ad0da615257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af03a40-5ca7-45ae-82a0-c061646ccce7}" ma:internalName="TaxCatchAll" ma:showField="CatchAllData" ma:web="2f214c53-2262-40cf-8b04-ad0da61525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 xmlns="a41babdb-3f6c-4849-a971-e3dd1b9970e5" xsi:nil="true"/>
    <lcf76f155ced4ddcb4097134ff3c332f xmlns="a41babdb-3f6c-4849-a971-e3dd1b9970e5">
      <Terms xmlns="http://schemas.microsoft.com/office/infopath/2007/PartnerControls"/>
    </lcf76f155ced4ddcb4097134ff3c332f>
    <Comentarios xmlns="a41babdb-3f6c-4849-a971-e3dd1b9970e5" xsi:nil="true"/>
    <TaxCatchAll xmlns="2f214c53-2262-40cf-8b04-ad0da6152572" xsi:nil="true"/>
  </documentManagement>
</p:properties>
</file>

<file path=customXml/itemProps1.xml><?xml version="1.0" encoding="utf-8"?>
<ds:datastoreItem xmlns:ds="http://schemas.openxmlformats.org/officeDocument/2006/customXml" ds:itemID="{D2BA514A-CDF4-451F-94F6-74299126A874}"/>
</file>

<file path=customXml/itemProps2.xml><?xml version="1.0" encoding="utf-8"?>
<ds:datastoreItem xmlns:ds="http://schemas.openxmlformats.org/officeDocument/2006/customXml" ds:itemID="{49985B07-119D-403E-A110-FC80C73ACE7C}"/>
</file>

<file path=customXml/itemProps3.xml><?xml version="1.0" encoding="utf-8"?>
<ds:datastoreItem xmlns:ds="http://schemas.openxmlformats.org/officeDocument/2006/customXml" ds:itemID="{905FD5BE-9A34-40A3-B25C-8CC3C823C7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33</vt:i4>
      </vt:variant>
      <vt:variant>
        <vt:lpstr>Rangos con nombre</vt:lpstr>
      </vt:variant>
      <vt:variant>
        <vt:i4>14</vt:i4>
      </vt:variant>
    </vt:vector>
  </HeadingPairs>
  <TitlesOfParts>
    <vt:vector size="47" baseType="lpstr">
      <vt:lpstr>System Calculation</vt:lpstr>
      <vt:lpstr>C_Loop 1</vt:lpstr>
      <vt:lpstr>C_Loop 2</vt:lpstr>
      <vt:lpstr>C_Loop 3</vt:lpstr>
      <vt:lpstr>C_Loop 4</vt:lpstr>
      <vt:lpstr>C_Loop 5</vt:lpstr>
      <vt:lpstr>C_Loop 6</vt:lpstr>
      <vt:lpstr>C_Loop 7</vt:lpstr>
      <vt:lpstr>C_Loop 8</vt:lpstr>
      <vt:lpstr>B1_Loop 1</vt:lpstr>
      <vt:lpstr>B1_Loop 2</vt:lpstr>
      <vt:lpstr>B1_Loop 3</vt:lpstr>
      <vt:lpstr>B1_Loop 4</vt:lpstr>
      <vt:lpstr>B1_Loop 5</vt:lpstr>
      <vt:lpstr>B1_Loop 6</vt:lpstr>
      <vt:lpstr>B1_Loop 7</vt:lpstr>
      <vt:lpstr>B1_Loop 8</vt:lpstr>
      <vt:lpstr>B2_Loop 1</vt:lpstr>
      <vt:lpstr>B2_Loop 2</vt:lpstr>
      <vt:lpstr>B2_Loop 3</vt:lpstr>
      <vt:lpstr>B2_Loop 4</vt:lpstr>
      <vt:lpstr>B2_Loop 5</vt:lpstr>
      <vt:lpstr>B2_Loop 6</vt:lpstr>
      <vt:lpstr>B2_Loop 7</vt:lpstr>
      <vt:lpstr>B2_Loop 8</vt:lpstr>
      <vt:lpstr>B3_Loop 1</vt:lpstr>
      <vt:lpstr>B3_Loop 2</vt:lpstr>
      <vt:lpstr>B3_Loop 3</vt:lpstr>
      <vt:lpstr>B3_Loop 4</vt:lpstr>
      <vt:lpstr>B3_Loop 5</vt:lpstr>
      <vt:lpstr>B3_Loop 6</vt:lpstr>
      <vt:lpstr>B3_Loop 7</vt:lpstr>
      <vt:lpstr>B3_Loop 8</vt:lpstr>
      <vt:lpstr>CAD_250_2loop</vt:lpstr>
      <vt:lpstr>CAD_250_4loop</vt:lpstr>
      <vt:lpstr>CAD_250_6loop</vt:lpstr>
      <vt:lpstr>CAD_250_8loop</vt:lpstr>
      <vt:lpstr>CAD_250_B_2loop</vt:lpstr>
      <vt:lpstr>CAD_250_B_4loop</vt:lpstr>
      <vt:lpstr>CAD_250_B_6loop</vt:lpstr>
      <vt:lpstr>CAD_250_B_8loop</vt:lpstr>
      <vt:lpstr>CAD_250_BLED_2loop</vt:lpstr>
      <vt:lpstr>CAD_250_BLED_4loop</vt:lpstr>
      <vt:lpstr>CAD_250_BLED_6loop</vt:lpstr>
      <vt:lpstr>CAD_250_BLED_8loop</vt:lpstr>
      <vt:lpstr>Cajas_ampliación</vt:lpstr>
      <vt:lpstr>Centrales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Miguel Cabrera</dc:creator>
  <cp:lastModifiedBy>Sandra Masriera - DETNOV</cp:lastModifiedBy>
  <cp:lastPrinted>2012-08-27T12:21:11Z</cp:lastPrinted>
  <dcterms:created xsi:type="dcterms:W3CDTF">2012-08-10T08:25:10Z</dcterms:created>
  <dcterms:modified xsi:type="dcterms:W3CDTF">2025-02-19T22:20:37Z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0x0101002C1233916A58914B92F253C81E7EF304</vt:lpwstr>
  </property>
</Properties>
</file>